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2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01 Documenten tm eind 2015\03. Gezamenlijk\002 PCT\afstandberekeningen\"/>
    </mc:Choice>
  </mc:AlternateContent>
  <xr:revisionPtr revIDLastSave="0" documentId="8_{20755A68-97E5-4F74-8F43-423CBDE4E23F}" xr6:coauthVersionLast="47" xr6:coauthVersionMax="47" xr10:uidLastSave="{00000000-0000-0000-0000-000000000000}"/>
  <bookViews>
    <workbookView xWindow="15120" yWindow="708" windowWidth="33876" windowHeight="16656" xr2:uid="{00000000-000D-0000-FFFF-FFFF00000000}"/>
  </bookViews>
  <sheets>
    <sheet name="plan" sheetId="1" r:id="rId1"/>
  </sheets>
  <calcPr calcId="191029"/>
</workbook>
</file>

<file path=xl/calcChain.xml><?xml version="1.0" encoding="utf-8"?>
<calcChain xmlns="http://schemas.openxmlformats.org/spreadsheetml/2006/main">
  <c r="E87" i="1" l="1"/>
  <c r="Z87" i="1"/>
  <c r="O87" i="1"/>
  <c r="K87" i="1"/>
  <c r="J87" i="1"/>
  <c r="I87" i="1"/>
  <c r="H87" i="1"/>
  <c r="G87" i="1"/>
  <c r="F87" i="1"/>
  <c r="D87" i="1"/>
  <c r="C87" i="1"/>
  <c r="Z85" i="1" a="1"/>
  <c r="Z85" i="1" s="1"/>
  <c r="Z84" i="1" a="1"/>
  <c r="Z84" i="1" s="1"/>
  <c r="Z83" i="1" a="1"/>
  <c r="Z83" i="1" s="1"/>
  <c r="Z82" i="1" a="1"/>
  <c r="Z82" i="1" s="1"/>
  <c r="Z81" i="1" a="1"/>
  <c r="Z81" i="1" s="1"/>
  <c r="Z80" i="1" a="1"/>
  <c r="Z80" i="1" s="1"/>
  <c r="Z79" i="1" a="1"/>
  <c r="Z79" i="1" s="1"/>
  <c r="Z78" i="1" a="1"/>
  <c r="Z78" i="1" s="1"/>
  <c r="Z77" i="1" a="1"/>
  <c r="Z77" i="1" s="1"/>
  <c r="Z76" i="1" a="1"/>
  <c r="Z76" i="1" s="1"/>
  <c r="Z75" i="1" a="1"/>
  <c r="Z75" i="1" s="1"/>
  <c r="Z74" i="1" a="1"/>
  <c r="Z74" i="1" s="1"/>
  <c r="Z73" i="1" a="1"/>
  <c r="Z73" i="1" s="1"/>
  <c r="Z72" i="1" a="1"/>
  <c r="Z72" i="1" s="1"/>
  <c r="Z71" i="1" a="1"/>
  <c r="Z71" i="1" s="1"/>
  <c r="Z70" i="1" a="1"/>
  <c r="Z70" i="1" s="1"/>
  <c r="Z69" i="1" a="1"/>
  <c r="Z69" i="1" s="1"/>
  <c r="Z68" i="1" a="1"/>
  <c r="Z68" i="1" s="1"/>
  <c r="Z67" i="1" a="1"/>
  <c r="Z67" i="1" s="1"/>
  <c r="Z66" i="1" a="1"/>
  <c r="Z66" i="1" s="1"/>
  <c r="Z65" i="1" a="1"/>
  <c r="Z65" i="1" s="1"/>
  <c r="Z64" i="1" a="1"/>
  <c r="Z64" i="1" s="1"/>
  <c r="Z63" i="1" a="1"/>
  <c r="Z63" i="1" s="1"/>
  <c r="Z62" i="1" a="1"/>
  <c r="Z62" i="1" s="1"/>
  <c r="Z61" i="1" a="1"/>
  <c r="Z61" i="1" s="1"/>
  <c r="Z60" i="1" a="1"/>
  <c r="Z60" i="1" s="1"/>
  <c r="Z59" i="1" a="1"/>
  <c r="Z59" i="1" s="1"/>
  <c r="Z58" i="1" a="1"/>
  <c r="Z58" i="1" s="1"/>
  <c r="Z57" i="1" a="1"/>
  <c r="Z57" i="1" s="1"/>
  <c r="Z56" i="1" a="1"/>
  <c r="Z56" i="1" s="1"/>
  <c r="Z55" i="1" a="1"/>
  <c r="Z55" i="1" s="1"/>
  <c r="Z54" i="1" a="1"/>
  <c r="Z54" i="1" s="1"/>
  <c r="Z53" i="1" a="1"/>
  <c r="Z53" i="1" s="1"/>
  <c r="Z52" i="1" a="1"/>
  <c r="Z52" i="1" s="1"/>
  <c r="Z51" i="1" a="1"/>
  <c r="Z51" i="1" s="1"/>
  <c r="Z50" i="1" a="1"/>
  <c r="Z50" i="1" s="1"/>
  <c r="Z49" i="1" a="1"/>
  <c r="Z49" i="1" s="1"/>
  <c r="Z48" i="1" a="1"/>
  <c r="Z48" i="1" s="1"/>
  <c r="Z47" i="1" a="1"/>
  <c r="Z47" i="1" s="1"/>
  <c r="Z46" i="1" a="1"/>
  <c r="Z46" i="1" s="1"/>
  <c r="Z45" i="1" a="1"/>
  <c r="Z45" i="1" s="1"/>
  <c r="Z44" i="1" a="1"/>
  <c r="Z44" i="1" s="1"/>
  <c r="Z43" i="1" a="1"/>
  <c r="Z43" i="1" s="1"/>
  <c r="Z42" i="1" a="1"/>
  <c r="Z42" i="1" s="1"/>
  <c r="Z41" i="1" a="1"/>
  <c r="Z41" i="1" s="1"/>
  <c r="Z40" i="1" a="1"/>
  <c r="Z40" i="1" s="1"/>
  <c r="Z39" i="1" a="1"/>
  <c r="Z39" i="1" s="1"/>
  <c r="Z38" i="1" a="1"/>
  <c r="Z38" i="1" s="1"/>
  <c r="Z37" i="1" a="1"/>
  <c r="Z37" i="1" s="1"/>
  <c r="Z36" i="1" a="1"/>
  <c r="Z36" i="1" s="1"/>
  <c r="Z35" i="1" a="1"/>
  <c r="Z35" i="1" s="1"/>
  <c r="Z34" i="1" a="1"/>
  <c r="Z34" i="1" s="1"/>
  <c r="Z33" i="1" a="1"/>
  <c r="Z33" i="1" s="1"/>
  <c r="Z32" i="1" a="1"/>
  <c r="Z32" i="1" s="1"/>
  <c r="Z31" i="1" a="1"/>
  <c r="Z31" i="1" s="1"/>
  <c r="Z30" i="1" a="1"/>
  <c r="Z30" i="1" s="1"/>
  <c r="Z29" i="1" a="1"/>
  <c r="Z29" i="1" s="1"/>
  <c r="Z28" i="1" a="1"/>
  <c r="Z28" i="1" s="1"/>
  <c r="Z27" i="1" a="1"/>
  <c r="Z27" i="1" s="1"/>
  <c r="Z26" i="1" a="1"/>
  <c r="Z26" i="1" s="1"/>
  <c r="Z25" i="1" a="1"/>
  <c r="Z25" i="1" s="1"/>
  <c r="Z24" i="1" a="1"/>
  <c r="Z24" i="1" s="1"/>
  <c r="Z23" i="1" a="1"/>
  <c r="Z23" i="1" s="1"/>
  <c r="Z22" i="1" a="1"/>
  <c r="Z22" i="1" s="1"/>
  <c r="Z21" i="1" a="1"/>
  <c r="Z21" i="1" s="1"/>
  <c r="Z20" i="1" a="1"/>
  <c r="Z20" i="1" s="1"/>
  <c r="Z19" i="1" a="1"/>
  <c r="Z19" i="1" s="1"/>
  <c r="Z18" i="1" a="1"/>
  <c r="Z18" i="1" s="1"/>
  <c r="Z17" i="1" a="1"/>
  <c r="Z17" i="1" s="1"/>
  <c r="Z16" i="1" a="1"/>
  <c r="Z16" i="1" s="1"/>
  <c r="Z15" i="1" a="1"/>
  <c r="Z15" i="1" s="1"/>
  <c r="Z14" i="1" a="1"/>
  <c r="Z14" i="1" s="1"/>
  <c r="Z13" i="1" a="1"/>
  <c r="Z13" i="1" s="1"/>
  <c r="Z12" i="1" a="1"/>
  <c r="Z12" i="1" s="1"/>
  <c r="Z11" i="1" a="1"/>
  <c r="Z11" i="1" s="1"/>
  <c r="Z10" i="1" a="1"/>
  <c r="Z10" i="1" s="1"/>
  <c r="Z9" i="1" a="1"/>
  <c r="Z9" i="1" s="1"/>
  <c r="Z8" i="1" a="1"/>
  <c r="Z8" i="1" s="1"/>
  <c r="Z7" i="1" a="1"/>
  <c r="Z7" i="1" s="1"/>
  <c r="Z6" i="1" a="1"/>
  <c r="Z6" i="1" s="1"/>
  <c r="Z5" i="1" a="1"/>
  <c r="Z5" i="1" s="1"/>
  <c r="Z4" i="1" a="1"/>
  <c r="Z4" i="1" s="1"/>
  <c r="Z3" i="1" a="1"/>
  <c r="Z3" i="1" s="1"/>
  <c r="Q2" i="1"/>
  <c r="V3" i="1"/>
  <c r="V4" i="1" s="1"/>
  <c r="L87" i="1" l="1"/>
  <c r="R87" i="1" s="1"/>
  <c r="S87" i="1"/>
  <c r="B77" i="1"/>
  <c r="B31" i="1"/>
  <c r="B13" i="1"/>
  <c r="B61" i="1"/>
  <c r="B7" i="1"/>
  <c r="B49" i="1"/>
  <c r="B15" i="1"/>
  <c r="T3" i="1"/>
  <c r="B58" i="1"/>
  <c r="B70" i="1"/>
  <c r="B29" i="1"/>
  <c r="B81" i="1"/>
  <c r="B48" i="1"/>
  <c r="B73" i="1"/>
  <c r="B47" i="1"/>
  <c r="B46" i="1"/>
  <c r="B67" i="1"/>
  <c r="B25" i="1"/>
  <c r="B66" i="1"/>
  <c r="B30" i="1"/>
  <c r="B35" i="1"/>
  <c r="B5" i="1"/>
  <c r="B83" i="1"/>
  <c r="B69" i="1"/>
  <c r="B62" i="1"/>
  <c r="B51" i="1"/>
  <c r="B21" i="1"/>
  <c r="B85" i="1"/>
  <c r="B53" i="1"/>
  <c r="B16" i="1"/>
  <c r="B3" i="1"/>
  <c r="B43" i="1"/>
  <c r="B28" i="1"/>
  <c r="B71" i="1"/>
  <c r="B54" i="1"/>
  <c r="B79" i="1"/>
  <c r="B32" i="1"/>
  <c r="B44" i="1"/>
  <c r="B6" i="1"/>
  <c r="B41" i="1"/>
  <c r="V5" i="1"/>
  <c r="B60" i="1"/>
  <c r="B84" i="1"/>
  <c r="B68" i="1"/>
  <c r="B63" i="1"/>
  <c r="B57" i="1"/>
  <c r="B18" i="1"/>
  <c r="B20" i="1"/>
  <c r="B19" i="1"/>
  <c r="B38" i="1"/>
  <c r="B12" i="1"/>
  <c r="B39" i="1"/>
  <c r="B36" i="1"/>
  <c r="B76" i="1"/>
  <c r="B27" i="1"/>
  <c r="B56" i="1"/>
  <c r="B74" i="1"/>
  <c r="B8" i="1"/>
  <c r="B78" i="1"/>
  <c r="B24" i="1"/>
  <c r="B9" i="1"/>
  <c r="B23" i="1"/>
  <c r="B42" i="1"/>
  <c r="B80" i="1"/>
  <c r="B55" i="1"/>
  <c r="B37" i="1"/>
  <c r="B72" i="1"/>
  <c r="B59" i="1"/>
  <c r="B65" i="1"/>
  <c r="B17" i="1"/>
  <c r="B82" i="1"/>
  <c r="B14" i="1"/>
  <c r="B4" i="1"/>
  <c r="B34" i="1"/>
  <c r="B33" i="1"/>
  <c r="U3" i="1"/>
  <c r="B11" i="1"/>
  <c r="B22" i="1"/>
  <c r="B52" i="1"/>
  <c r="B45" i="1"/>
  <c r="B10" i="1"/>
  <c r="B64" i="1"/>
  <c r="B50" i="1"/>
  <c r="B75" i="1"/>
  <c r="B26" i="1"/>
  <c r="B40" i="1"/>
  <c r="T4" i="1"/>
  <c r="J3" i="1"/>
  <c r="U4" i="1"/>
  <c r="U5" i="1" s="1"/>
  <c r="U6" i="1" s="1"/>
  <c r="J4" i="1"/>
  <c r="T5" i="1"/>
  <c r="V6" i="1"/>
  <c r="U7" i="1" s="1"/>
  <c r="J5" i="1"/>
  <c r="T6" i="1"/>
  <c r="J6" i="1"/>
  <c r="T7" i="1"/>
  <c r="T8" i="1"/>
  <c r="V7" i="1"/>
  <c r="U8" i="1" s="1"/>
  <c r="J7" i="1"/>
  <c r="V8" i="1"/>
  <c r="J8" i="1"/>
  <c r="T9" i="1"/>
  <c r="U9" i="1"/>
  <c r="T10" i="1"/>
  <c r="V9" i="1"/>
  <c r="U10" i="1" s="1"/>
  <c r="J9" i="1"/>
  <c r="T11" i="1"/>
  <c r="V10" i="1"/>
  <c r="U11" i="1" s="1"/>
  <c r="J10" i="1"/>
  <c r="T12" i="1"/>
  <c r="V11" i="1"/>
  <c r="U12" i="1" s="1"/>
  <c r="J11" i="1"/>
  <c r="T13" i="1"/>
  <c r="V12" i="1"/>
  <c r="U13" i="1" s="1"/>
  <c r="J12" i="1"/>
  <c r="T14" i="1"/>
  <c r="V13" i="1"/>
  <c r="U14" i="1" s="1"/>
  <c r="J13" i="1"/>
  <c r="T15" i="1"/>
  <c r="V14" i="1"/>
  <c r="U15" i="1" s="1"/>
  <c r="J14" i="1"/>
  <c r="T16" i="1"/>
  <c r="V15" i="1"/>
  <c r="U16" i="1" s="1"/>
  <c r="J15" i="1"/>
  <c r="T17" i="1"/>
  <c r="V16" i="1"/>
  <c r="U17" i="1" s="1"/>
  <c r="J16" i="1"/>
  <c r="T18" i="1"/>
  <c r="V17" i="1"/>
  <c r="U18" i="1" s="1"/>
  <c r="J17" i="1"/>
  <c r="T19" i="1"/>
  <c r="V18" i="1"/>
  <c r="U19" i="1" s="1"/>
  <c r="J18" i="1"/>
  <c r="T20" i="1"/>
  <c r="V19" i="1"/>
  <c r="U20" i="1" s="1"/>
  <c r="J19" i="1"/>
  <c r="T21" i="1"/>
  <c r="V20" i="1"/>
  <c r="U21" i="1" s="1"/>
  <c r="J20" i="1"/>
  <c r="T22" i="1"/>
  <c r="V21" i="1"/>
  <c r="U22" i="1" s="1"/>
  <c r="J21" i="1"/>
  <c r="T23" i="1"/>
  <c r="V22" i="1"/>
  <c r="U23" i="1" s="1"/>
  <c r="J22" i="1"/>
  <c r="T24" i="1"/>
  <c r="V23" i="1"/>
  <c r="U24" i="1" s="1"/>
  <c r="J23" i="1"/>
  <c r="T25" i="1"/>
  <c r="V24" i="1"/>
  <c r="U25" i="1" s="1"/>
  <c r="J24" i="1"/>
  <c r="T26" i="1"/>
  <c r="V25" i="1"/>
  <c r="U26" i="1" s="1"/>
  <c r="J25" i="1"/>
  <c r="T27" i="1"/>
  <c r="V26" i="1"/>
  <c r="U27" i="1" s="1"/>
  <c r="J26" i="1"/>
  <c r="T28" i="1"/>
  <c r="V27" i="1"/>
  <c r="U28" i="1" s="1"/>
  <c r="J27" i="1"/>
  <c r="T29" i="1"/>
  <c r="V28" i="1"/>
  <c r="U29" i="1" s="1"/>
  <c r="J28" i="1"/>
  <c r="T30" i="1"/>
  <c r="V29" i="1"/>
  <c r="U30" i="1" s="1"/>
  <c r="J29" i="1"/>
  <c r="T31" i="1"/>
  <c r="V30" i="1"/>
  <c r="U31" i="1" s="1"/>
  <c r="J30" i="1"/>
  <c r="T32" i="1"/>
  <c r="V31" i="1"/>
  <c r="U32" i="1" s="1"/>
  <c r="J31" i="1"/>
  <c r="T33" i="1"/>
  <c r="V32" i="1"/>
  <c r="U33" i="1" s="1"/>
  <c r="J32" i="1"/>
  <c r="T34" i="1"/>
  <c r="V33" i="1"/>
  <c r="U34" i="1" s="1"/>
  <c r="J33" i="1"/>
  <c r="T35" i="1"/>
  <c r="V34" i="1"/>
  <c r="U35" i="1" s="1"/>
  <c r="J34" i="1"/>
  <c r="T36" i="1"/>
  <c r="V35" i="1"/>
  <c r="U36" i="1" s="1"/>
  <c r="J35" i="1"/>
  <c r="T37" i="1"/>
  <c r="V36" i="1"/>
  <c r="U37" i="1" s="1"/>
  <c r="J36" i="1"/>
  <c r="T38" i="1"/>
  <c r="V37" i="1"/>
  <c r="U38" i="1" s="1"/>
  <c r="J37" i="1"/>
  <c r="T39" i="1"/>
  <c r="V38" i="1"/>
  <c r="U39" i="1" s="1"/>
  <c r="J38" i="1"/>
  <c r="T40" i="1"/>
  <c r="V39" i="1"/>
  <c r="U40" i="1" s="1"/>
  <c r="J39" i="1"/>
  <c r="T41" i="1"/>
  <c r="V40" i="1"/>
  <c r="U41" i="1" s="1"/>
  <c r="J40" i="1"/>
  <c r="T42" i="1"/>
  <c r="V41" i="1"/>
  <c r="U42" i="1" s="1"/>
  <c r="J41" i="1"/>
  <c r="T43" i="1"/>
  <c r="V42" i="1"/>
  <c r="U43" i="1" s="1"/>
  <c r="J42" i="1"/>
  <c r="T44" i="1"/>
  <c r="V43" i="1"/>
  <c r="U44" i="1" s="1"/>
  <c r="J43" i="1"/>
  <c r="T45" i="1"/>
  <c r="V44" i="1"/>
  <c r="U45" i="1" s="1"/>
  <c r="J44" i="1"/>
  <c r="T46" i="1"/>
  <c r="V45" i="1"/>
  <c r="U46" i="1" s="1"/>
  <c r="J45" i="1"/>
  <c r="T47" i="1"/>
  <c r="V46" i="1"/>
  <c r="U47" i="1" s="1"/>
  <c r="J46" i="1"/>
  <c r="T48" i="1"/>
  <c r="V47" i="1"/>
  <c r="U48" i="1" s="1"/>
  <c r="J47" i="1"/>
  <c r="T49" i="1"/>
  <c r="V48" i="1"/>
  <c r="U49" i="1" s="1"/>
  <c r="J48" i="1"/>
  <c r="T50" i="1"/>
  <c r="V49" i="1"/>
  <c r="U50" i="1" s="1"/>
  <c r="J49" i="1"/>
  <c r="T51" i="1"/>
  <c r="V50" i="1"/>
  <c r="U51" i="1" s="1"/>
  <c r="J50" i="1"/>
  <c r="T52" i="1"/>
  <c r="V51" i="1"/>
  <c r="U52" i="1" s="1"/>
  <c r="J51" i="1"/>
  <c r="T53" i="1"/>
  <c r="V52" i="1"/>
  <c r="U53" i="1" s="1"/>
  <c r="J52" i="1"/>
  <c r="T54" i="1"/>
  <c r="V53" i="1"/>
  <c r="U54" i="1" s="1"/>
  <c r="J53" i="1"/>
  <c r="T55" i="1"/>
  <c r="V54" i="1"/>
  <c r="U55" i="1" s="1"/>
  <c r="J54" i="1"/>
  <c r="T56" i="1"/>
  <c r="V55" i="1"/>
  <c r="U56" i="1" s="1"/>
  <c r="J55" i="1"/>
  <c r="T57" i="1"/>
  <c r="V56" i="1"/>
  <c r="U57" i="1" s="1"/>
  <c r="J56" i="1"/>
  <c r="T58" i="1"/>
  <c r="V57" i="1"/>
  <c r="U58" i="1" s="1"/>
  <c r="J57" i="1"/>
  <c r="T59" i="1"/>
  <c r="V58" i="1"/>
  <c r="U59" i="1" s="1"/>
  <c r="J58" i="1"/>
  <c r="T60" i="1"/>
  <c r="V59" i="1"/>
  <c r="U60" i="1" s="1"/>
  <c r="J59" i="1"/>
  <c r="T61" i="1"/>
  <c r="V60" i="1"/>
  <c r="U61" i="1" s="1"/>
  <c r="J60" i="1"/>
  <c r="T62" i="1"/>
  <c r="V61" i="1"/>
  <c r="U62" i="1" s="1"/>
  <c r="J61" i="1"/>
  <c r="T63" i="1"/>
  <c r="V62" i="1"/>
  <c r="U63" i="1" s="1"/>
  <c r="J62" i="1"/>
  <c r="T64" i="1"/>
  <c r="V63" i="1"/>
  <c r="U64" i="1" s="1"/>
  <c r="J63" i="1"/>
  <c r="T65" i="1"/>
  <c r="V64" i="1"/>
  <c r="U65" i="1" s="1"/>
  <c r="J64" i="1"/>
  <c r="T66" i="1"/>
  <c r="V65" i="1"/>
  <c r="U66" i="1" s="1"/>
  <c r="J65" i="1"/>
  <c r="T67" i="1"/>
  <c r="V66" i="1"/>
  <c r="U67" i="1" s="1"/>
  <c r="J66" i="1"/>
  <c r="T68" i="1"/>
  <c r="V67" i="1"/>
  <c r="U68" i="1" s="1"/>
  <c r="J67" i="1"/>
  <c r="T69" i="1"/>
  <c r="V68" i="1"/>
  <c r="U69" i="1" s="1"/>
  <c r="J68" i="1"/>
  <c r="T70" i="1"/>
  <c r="V69" i="1"/>
  <c r="U70" i="1" s="1"/>
  <c r="J69" i="1"/>
  <c r="T71" i="1"/>
  <c r="V70" i="1"/>
  <c r="U71" i="1" s="1"/>
  <c r="J70" i="1"/>
  <c r="T72" i="1"/>
  <c r="V71" i="1"/>
  <c r="U72" i="1" s="1"/>
  <c r="J71" i="1"/>
  <c r="T73" i="1"/>
  <c r="V72" i="1"/>
  <c r="U73" i="1" s="1"/>
  <c r="J72" i="1"/>
  <c r="T74" i="1"/>
  <c r="V73" i="1"/>
  <c r="U74" i="1" s="1"/>
  <c r="J73" i="1"/>
  <c r="T75" i="1"/>
  <c r="V74" i="1"/>
  <c r="U75" i="1" s="1"/>
  <c r="J74" i="1"/>
  <c r="T76" i="1"/>
  <c r="V75" i="1"/>
  <c r="U76" i="1" s="1"/>
  <c r="J75" i="1"/>
  <c r="T77" i="1"/>
  <c r="V76" i="1"/>
  <c r="U77" i="1" s="1"/>
  <c r="J76" i="1"/>
  <c r="T78" i="1"/>
  <c r="V77" i="1"/>
  <c r="U78" i="1" s="1"/>
  <c r="J77" i="1"/>
  <c r="T79" i="1"/>
  <c r="V78" i="1"/>
  <c r="U79" i="1" s="1"/>
  <c r="J78" i="1"/>
  <c r="T80" i="1"/>
  <c r="V79" i="1"/>
  <c r="U80" i="1" s="1"/>
  <c r="J79" i="1"/>
  <c r="T81" i="1"/>
  <c r="V80" i="1"/>
  <c r="U81" i="1" s="1"/>
  <c r="J80" i="1"/>
  <c r="T82" i="1"/>
  <c r="V81" i="1"/>
  <c r="U82" i="1" s="1"/>
  <c r="J81" i="1"/>
  <c r="T83" i="1"/>
  <c r="V82" i="1"/>
  <c r="U83" i="1" s="1"/>
  <c r="J82" i="1"/>
  <c r="V83" i="1"/>
  <c r="J83" i="1"/>
  <c r="T84" i="1"/>
  <c r="U84" i="1"/>
  <c r="T85" i="1"/>
  <c r="V84" i="1"/>
  <c r="U85" i="1" s="1"/>
  <c r="J84" i="1"/>
  <c r="V85" i="1"/>
  <c r="J85" i="1"/>
  <c r="K85" i="1"/>
  <c r="L85" i="1" l="1"/>
  <c r="O85" i="1" s="1"/>
  <c r="K84" i="1"/>
  <c r="L84" i="1" l="1"/>
  <c r="O84" i="1" s="1"/>
  <c r="K83" i="1"/>
  <c r="L83" i="1" l="1"/>
  <c r="O83" i="1" s="1"/>
  <c r="K82" i="1"/>
  <c r="L82" i="1" l="1"/>
  <c r="O82" i="1" s="1"/>
  <c r="K81" i="1"/>
  <c r="L81" i="1" l="1"/>
  <c r="O81" i="1" s="1"/>
  <c r="K80" i="1"/>
  <c r="L80" i="1" l="1"/>
  <c r="O80" i="1" s="1"/>
  <c r="K79" i="1"/>
  <c r="L79" i="1" l="1"/>
  <c r="O79" i="1" s="1"/>
  <c r="K78" i="1"/>
  <c r="L78" i="1" l="1"/>
  <c r="O78" i="1" s="1"/>
  <c r="K77" i="1"/>
  <c r="L77" i="1" l="1"/>
  <c r="O77" i="1" s="1"/>
  <c r="K76" i="1"/>
  <c r="L76" i="1" l="1"/>
  <c r="O76" i="1" s="1"/>
  <c r="K75" i="1"/>
  <c r="L75" i="1" l="1"/>
  <c r="O75" i="1" s="1"/>
  <c r="K74" i="1"/>
  <c r="L74" i="1" l="1"/>
  <c r="O74" i="1" s="1"/>
  <c r="K73" i="1"/>
  <c r="L73" i="1" l="1"/>
  <c r="O73" i="1" s="1"/>
  <c r="K72" i="1"/>
  <c r="L72" i="1" l="1"/>
  <c r="O72" i="1" s="1"/>
  <c r="K71" i="1"/>
  <c r="L71" i="1" l="1"/>
  <c r="O71" i="1" s="1"/>
  <c r="K70" i="1"/>
  <c r="L70" i="1" l="1"/>
  <c r="O70" i="1" s="1"/>
  <c r="K69" i="1"/>
  <c r="L69" i="1" l="1"/>
  <c r="O69" i="1" s="1"/>
  <c r="K68" i="1"/>
  <c r="L68" i="1" l="1"/>
  <c r="O68" i="1" s="1"/>
  <c r="K67" i="1"/>
  <c r="L67" i="1" l="1"/>
  <c r="O67" i="1" s="1"/>
  <c r="K66" i="1"/>
  <c r="L66" i="1" l="1"/>
  <c r="O66" i="1" s="1"/>
  <c r="K65" i="1"/>
  <c r="L65" i="1" l="1"/>
  <c r="O65" i="1" s="1"/>
  <c r="K64" i="1"/>
  <c r="L64" i="1" l="1"/>
  <c r="O64" i="1" s="1"/>
  <c r="K63" i="1"/>
  <c r="L63" i="1" l="1"/>
  <c r="O63" i="1" s="1"/>
  <c r="K62" i="1"/>
  <c r="L62" i="1" l="1"/>
  <c r="O62" i="1" s="1"/>
  <c r="K61" i="1"/>
  <c r="L61" i="1" l="1"/>
  <c r="O61" i="1" s="1"/>
  <c r="K60" i="1"/>
  <c r="L60" i="1" l="1"/>
  <c r="O60" i="1" s="1"/>
  <c r="K59" i="1"/>
  <c r="L59" i="1" l="1"/>
  <c r="O59" i="1" s="1"/>
  <c r="K58" i="1"/>
  <c r="L58" i="1" l="1"/>
  <c r="O58" i="1" s="1"/>
  <c r="K57" i="1"/>
  <c r="L57" i="1" l="1"/>
  <c r="O57" i="1" s="1"/>
  <c r="K56" i="1"/>
  <c r="L56" i="1" l="1"/>
  <c r="O56" i="1" s="1"/>
  <c r="K55" i="1"/>
  <c r="L55" i="1" l="1"/>
  <c r="O55" i="1" s="1"/>
  <c r="K54" i="1"/>
  <c r="L54" i="1" l="1"/>
  <c r="O54" i="1" s="1"/>
  <c r="K53" i="1"/>
  <c r="L53" i="1" l="1"/>
  <c r="O53" i="1" s="1"/>
  <c r="K52" i="1"/>
  <c r="L52" i="1" l="1"/>
  <c r="O52" i="1" s="1"/>
  <c r="K51" i="1"/>
  <c r="L51" i="1" l="1"/>
  <c r="O51" i="1" s="1"/>
  <c r="K50" i="1"/>
  <c r="L50" i="1" l="1"/>
  <c r="O50" i="1" s="1"/>
  <c r="K49" i="1"/>
  <c r="L49" i="1" l="1"/>
  <c r="O49" i="1" s="1"/>
  <c r="K48" i="1"/>
  <c r="L48" i="1" l="1"/>
  <c r="O48" i="1" s="1"/>
  <c r="K47" i="1"/>
  <c r="L47" i="1" l="1"/>
  <c r="O47" i="1" s="1"/>
  <c r="K46" i="1"/>
  <c r="L46" i="1" l="1"/>
  <c r="O46" i="1" s="1"/>
  <c r="K45" i="1"/>
  <c r="L45" i="1" l="1"/>
  <c r="O45" i="1" s="1"/>
  <c r="K44" i="1"/>
  <c r="L44" i="1" l="1"/>
  <c r="O44" i="1" s="1"/>
  <c r="K43" i="1"/>
  <c r="L43" i="1" l="1"/>
  <c r="O43" i="1" s="1"/>
  <c r="K42" i="1"/>
  <c r="L42" i="1" l="1"/>
  <c r="O42" i="1" s="1"/>
  <c r="K41" i="1"/>
  <c r="L41" i="1" l="1"/>
  <c r="O41" i="1" s="1"/>
  <c r="K40" i="1"/>
  <c r="L40" i="1" l="1"/>
  <c r="O40" i="1" s="1"/>
  <c r="K39" i="1"/>
  <c r="L39" i="1" l="1"/>
  <c r="O39" i="1" s="1"/>
  <c r="K38" i="1"/>
  <c r="L38" i="1" l="1"/>
  <c r="O38" i="1" s="1"/>
  <c r="K37" i="1"/>
  <c r="L37" i="1" l="1"/>
  <c r="O37" i="1" s="1"/>
  <c r="K36" i="1"/>
  <c r="L36" i="1" l="1"/>
  <c r="O36" i="1" s="1"/>
  <c r="K35" i="1"/>
  <c r="L35" i="1" l="1"/>
  <c r="O35" i="1" s="1"/>
  <c r="K34" i="1"/>
  <c r="L34" i="1" l="1"/>
  <c r="O34" i="1" s="1"/>
  <c r="K33" i="1"/>
  <c r="L33" i="1" l="1"/>
  <c r="O33" i="1" s="1"/>
  <c r="K32" i="1"/>
  <c r="L32" i="1" l="1"/>
  <c r="O32" i="1" s="1"/>
  <c r="K31" i="1"/>
  <c r="L31" i="1" l="1"/>
  <c r="O31" i="1" s="1"/>
  <c r="K30" i="1"/>
  <c r="L30" i="1" l="1"/>
  <c r="O30" i="1" s="1"/>
  <c r="K29" i="1"/>
  <c r="L29" i="1" l="1"/>
  <c r="O29" i="1" s="1"/>
  <c r="K28" i="1"/>
  <c r="L28" i="1" l="1"/>
  <c r="O28" i="1" s="1"/>
  <c r="K27" i="1"/>
  <c r="L27" i="1" l="1"/>
  <c r="O27" i="1" s="1"/>
  <c r="K26" i="1"/>
  <c r="L26" i="1" l="1"/>
  <c r="O26" i="1" s="1"/>
  <c r="K25" i="1"/>
  <c r="L25" i="1" l="1"/>
  <c r="O25" i="1" s="1"/>
  <c r="K24" i="1"/>
  <c r="L24" i="1" l="1"/>
  <c r="O24" i="1" s="1"/>
  <c r="K23" i="1"/>
  <c r="L23" i="1" l="1"/>
  <c r="O23" i="1" s="1"/>
  <c r="K22" i="1"/>
  <c r="L22" i="1" l="1"/>
  <c r="O22" i="1" s="1"/>
  <c r="K21" i="1"/>
  <c r="L21" i="1" l="1"/>
  <c r="O21" i="1" s="1"/>
  <c r="K20" i="1"/>
  <c r="L20" i="1" l="1"/>
  <c r="O20" i="1" s="1"/>
  <c r="K19" i="1"/>
  <c r="L19" i="1" l="1"/>
  <c r="O19" i="1" s="1"/>
  <c r="K18" i="1"/>
  <c r="L18" i="1" l="1"/>
  <c r="O18" i="1" s="1"/>
  <c r="K17" i="1"/>
  <c r="L17" i="1" l="1"/>
  <c r="O17" i="1" s="1"/>
  <c r="K16" i="1"/>
  <c r="L16" i="1" l="1"/>
  <c r="O16" i="1" s="1"/>
  <c r="K15" i="1"/>
  <c r="L15" i="1" l="1"/>
  <c r="O15" i="1" s="1"/>
  <c r="K14" i="1"/>
  <c r="L14" i="1" l="1"/>
  <c r="O14" i="1" s="1"/>
  <c r="K13" i="1"/>
  <c r="L13" i="1" l="1"/>
  <c r="O13" i="1" s="1"/>
  <c r="K12" i="1"/>
  <c r="L12" i="1" l="1"/>
  <c r="O12" i="1" s="1"/>
  <c r="K11" i="1"/>
  <c r="L11" i="1" l="1"/>
  <c r="O11" i="1" s="1"/>
  <c r="K10" i="1"/>
  <c r="L10" i="1" l="1"/>
  <c r="O10" i="1" s="1"/>
  <c r="K9" i="1"/>
  <c r="L9" i="1" l="1"/>
  <c r="O9" i="1" s="1"/>
  <c r="K8" i="1"/>
  <c r="L8" i="1" l="1"/>
  <c r="O8" i="1" s="1"/>
  <c r="K7" i="1"/>
  <c r="L7" i="1" l="1"/>
  <c r="O7" i="1" s="1"/>
  <c r="K5" i="1"/>
  <c r="L5" i="1" l="1"/>
  <c r="O5" i="1" s="1"/>
  <c r="K3" i="1"/>
  <c r="L3" i="1"/>
  <c r="O3" i="1"/>
  <c r="M3" i="1"/>
  <c r="K6" i="1"/>
  <c r="L6" i="1" l="1"/>
  <c r="O6" i="1" s="1"/>
  <c r="P3" i="1"/>
  <c r="N3" i="1"/>
  <c r="K4" i="1"/>
  <c r="L4" i="1" l="1"/>
  <c r="Q3" i="1"/>
  <c r="M4" i="1"/>
  <c r="I59" i="1"/>
  <c r="S59" i="1" l="1"/>
  <c r="N4" i="1"/>
  <c r="O4" i="1"/>
  <c r="P4" i="1" s="1"/>
  <c r="M5" i="1"/>
  <c r="I67" i="1"/>
  <c r="S67" i="1" l="1"/>
  <c r="P5" i="1"/>
  <c r="N5" i="1"/>
  <c r="Q4" i="1"/>
  <c r="M6" i="1"/>
  <c r="I56" i="1"/>
  <c r="S56" i="1" l="1"/>
  <c r="P6" i="1"/>
  <c r="N6" i="1"/>
  <c r="Q5" i="1"/>
  <c r="M7" i="1"/>
  <c r="I28" i="1"/>
  <c r="S28" i="1" l="1"/>
  <c r="P7" i="1"/>
  <c r="N7" i="1"/>
  <c r="Q6" i="1"/>
  <c r="M8" i="1"/>
  <c r="I57" i="1"/>
  <c r="S57" i="1" l="1"/>
  <c r="P8" i="1"/>
  <c r="N8" i="1"/>
  <c r="Q7" i="1"/>
  <c r="M9" i="1"/>
  <c r="I36" i="1"/>
  <c r="F78" i="1"/>
  <c r="S36" i="1" l="1"/>
  <c r="P9" i="1"/>
  <c r="N9" i="1"/>
  <c r="Q8" i="1"/>
  <c r="R78" i="1"/>
  <c r="M10" i="1"/>
  <c r="F71" i="1"/>
  <c r="P10" i="1" l="1"/>
  <c r="N10" i="1"/>
  <c r="Q9" i="1"/>
  <c r="R71" i="1"/>
  <c r="M11" i="1"/>
  <c r="F72" i="1"/>
  <c r="P11" i="1" l="1"/>
  <c r="N11" i="1"/>
  <c r="Q10" i="1"/>
  <c r="R72" i="1"/>
  <c r="M12" i="1"/>
  <c r="I41" i="1"/>
  <c r="S41" i="1" l="1"/>
  <c r="P12" i="1"/>
  <c r="N12" i="1"/>
  <c r="Q11" i="1"/>
  <c r="M13" i="1"/>
  <c r="I6" i="1"/>
  <c r="F61" i="1"/>
  <c r="S6" i="1" l="1"/>
  <c r="P13" i="1"/>
  <c r="N13" i="1"/>
  <c r="Q12" i="1"/>
  <c r="R61" i="1"/>
  <c r="M14" i="1"/>
  <c r="I63" i="1"/>
  <c r="S63" i="1" l="1"/>
  <c r="P14" i="1"/>
  <c r="N14" i="1"/>
  <c r="Q13" i="1"/>
  <c r="M15" i="1"/>
  <c r="I24" i="1"/>
  <c r="S24" i="1" l="1"/>
  <c r="P15" i="1"/>
  <c r="N15" i="1"/>
  <c r="Q14" i="1"/>
  <c r="M16" i="1"/>
  <c r="I22" i="1"/>
  <c r="F73" i="1"/>
  <c r="S22" i="1" l="1"/>
  <c r="P16" i="1"/>
  <c r="N16" i="1"/>
  <c r="Q15" i="1"/>
  <c r="R73" i="1"/>
  <c r="M17" i="1"/>
  <c r="I37" i="1"/>
  <c r="F50" i="1"/>
  <c r="S37" i="1" l="1"/>
  <c r="P17" i="1"/>
  <c r="N17" i="1"/>
  <c r="Q16" i="1"/>
  <c r="R50" i="1"/>
  <c r="M18" i="1"/>
  <c r="F11" i="1"/>
  <c r="P18" i="1" l="1"/>
  <c r="N18" i="1"/>
  <c r="Q17" i="1"/>
  <c r="R11" i="1"/>
  <c r="M19" i="1"/>
  <c r="I21" i="1"/>
  <c r="F84" i="1"/>
  <c r="S21" i="1" l="1"/>
  <c r="P19" i="1"/>
  <c r="N19" i="1"/>
  <c r="Q18" i="1"/>
  <c r="R84" i="1"/>
  <c r="M20" i="1"/>
  <c r="F74" i="1"/>
  <c r="P20" i="1" l="1"/>
  <c r="N20" i="1"/>
  <c r="Q19" i="1"/>
  <c r="R74" i="1"/>
  <c r="M21" i="1"/>
  <c r="I12" i="1"/>
  <c r="F4" i="1"/>
  <c r="S12" i="1" l="1"/>
  <c r="P21" i="1"/>
  <c r="N21" i="1"/>
  <c r="Q20" i="1"/>
  <c r="R4" i="1"/>
  <c r="M22" i="1"/>
  <c r="F68" i="1"/>
  <c r="P22" i="1" l="1"/>
  <c r="N22" i="1"/>
  <c r="Q21" i="1"/>
  <c r="R68" i="1"/>
  <c r="M23" i="1"/>
  <c r="I74" i="1"/>
  <c r="F85" i="1"/>
  <c r="S74" i="1" l="1"/>
  <c r="P23" i="1"/>
  <c r="N23" i="1"/>
  <c r="Q22" i="1"/>
  <c r="R85" i="1"/>
  <c r="M24" i="1"/>
  <c r="I30" i="1"/>
  <c r="S30" i="1" l="1"/>
  <c r="P24" i="1"/>
  <c r="N24" i="1"/>
  <c r="Q23" i="1"/>
  <c r="M25" i="1"/>
  <c r="I51" i="1"/>
  <c r="F54" i="1"/>
  <c r="S51" i="1" l="1"/>
  <c r="P25" i="1"/>
  <c r="N25" i="1"/>
  <c r="Q24" i="1"/>
  <c r="R54" i="1"/>
  <c r="M26" i="1"/>
  <c r="F19" i="1"/>
  <c r="P26" i="1" l="1"/>
  <c r="N26" i="1"/>
  <c r="Q25" i="1"/>
  <c r="R19" i="1"/>
  <c r="M27" i="1"/>
  <c r="I66" i="1"/>
  <c r="F5" i="1"/>
  <c r="S66" i="1" l="1"/>
  <c r="P27" i="1"/>
  <c r="N27" i="1"/>
  <c r="Q26" i="1"/>
  <c r="R5" i="1"/>
  <c r="M28" i="1"/>
  <c r="I17" i="1"/>
  <c r="F69" i="1"/>
  <c r="S17" i="1" l="1"/>
  <c r="P28" i="1"/>
  <c r="N28" i="1"/>
  <c r="Q27" i="1"/>
  <c r="R69" i="1"/>
  <c r="M29" i="1"/>
  <c r="I50" i="1"/>
  <c r="S50" i="1" l="1"/>
  <c r="P29" i="1"/>
  <c r="N29" i="1"/>
  <c r="Q28" i="1"/>
  <c r="M30" i="1"/>
  <c r="I44" i="1"/>
  <c r="F6" i="1"/>
  <c r="S44" i="1" l="1"/>
  <c r="P30" i="1"/>
  <c r="N30" i="1"/>
  <c r="Q29" i="1"/>
  <c r="R6" i="1"/>
  <c r="M31" i="1"/>
  <c r="F29" i="1"/>
  <c r="P31" i="1" l="1"/>
  <c r="N31" i="1"/>
  <c r="Q30" i="1"/>
  <c r="R29" i="1"/>
  <c r="M32" i="1"/>
  <c r="I54" i="1"/>
  <c r="F37" i="1"/>
  <c r="S54" i="1" l="1"/>
  <c r="P32" i="1"/>
  <c r="N32" i="1"/>
  <c r="Q31" i="1"/>
  <c r="R37" i="1"/>
  <c r="M33" i="1"/>
  <c r="I53" i="1"/>
  <c r="F39" i="1"/>
  <c r="S53" i="1" l="1"/>
  <c r="P33" i="1"/>
  <c r="N33" i="1"/>
  <c r="Q32" i="1"/>
  <c r="R39" i="1"/>
  <c r="M34" i="1"/>
  <c r="I25" i="1"/>
  <c r="F83" i="1"/>
  <c r="S25" i="1" l="1"/>
  <c r="P34" i="1"/>
  <c r="N34" i="1"/>
  <c r="Q33" i="1"/>
  <c r="R83" i="1"/>
  <c r="M35" i="1"/>
  <c r="F30" i="1"/>
  <c r="P35" i="1" l="1"/>
  <c r="N35" i="1"/>
  <c r="Q34" i="1"/>
  <c r="R30" i="1"/>
  <c r="M36" i="1"/>
  <c r="I32" i="1"/>
  <c r="F7" i="1"/>
  <c r="S32" i="1" l="1"/>
  <c r="P36" i="1"/>
  <c r="N36" i="1"/>
  <c r="Q35" i="1"/>
  <c r="R7" i="1"/>
  <c r="M37" i="1"/>
  <c r="F49" i="1"/>
  <c r="P37" i="1" l="1"/>
  <c r="N37" i="1"/>
  <c r="Q36" i="1"/>
  <c r="R49" i="1"/>
  <c r="M38" i="1"/>
  <c r="I8" i="1"/>
  <c r="S8" i="1" l="1"/>
  <c r="P38" i="1"/>
  <c r="N38" i="1"/>
  <c r="Q37" i="1"/>
  <c r="M39" i="1"/>
  <c r="I16" i="1"/>
  <c r="F66" i="1"/>
  <c r="S16" i="1" l="1"/>
  <c r="P39" i="1"/>
  <c r="N39" i="1"/>
  <c r="Q38" i="1"/>
  <c r="R66" i="1"/>
  <c r="M40" i="1"/>
  <c r="F63" i="1"/>
  <c r="P40" i="1" l="1"/>
  <c r="N40" i="1"/>
  <c r="Q39" i="1"/>
  <c r="R63" i="1"/>
  <c r="M41" i="1"/>
  <c r="F64" i="1"/>
  <c r="P41" i="1" l="1"/>
  <c r="N41" i="1"/>
  <c r="Q40" i="1"/>
  <c r="R64" i="1"/>
  <c r="M42" i="1"/>
  <c r="I61" i="1"/>
  <c r="S61" i="1" l="1"/>
  <c r="P42" i="1"/>
  <c r="N42" i="1"/>
  <c r="Q41" i="1"/>
  <c r="M43" i="1"/>
  <c r="I43" i="1"/>
  <c r="F79" i="1"/>
  <c r="S43" i="1" l="1"/>
  <c r="P43" i="1"/>
  <c r="N43" i="1"/>
  <c r="Q42" i="1"/>
  <c r="R79" i="1"/>
  <c r="M44" i="1"/>
  <c r="I3" i="1"/>
  <c r="S3" i="1" l="1"/>
  <c r="P44" i="1"/>
  <c r="N44" i="1"/>
  <c r="Q43" i="1"/>
  <c r="M45" i="1"/>
  <c r="I39" i="1"/>
  <c r="F59" i="1"/>
  <c r="S39" i="1" l="1"/>
  <c r="P45" i="1"/>
  <c r="N45" i="1"/>
  <c r="Q44" i="1"/>
  <c r="R59" i="1"/>
  <c r="M46" i="1"/>
  <c r="I40" i="1"/>
  <c r="F62" i="1"/>
  <c r="S40" i="1" l="1"/>
  <c r="P46" i="1"/>
  <c r="N46" i="1"/>
  <c r="Q45" i="1"/>
  <c r="R62" i="1"/>
  <c r="M47" i="1"/>
  <c r="I80" i="1"/>
  <c r="S80" i="1" l="1"/>
  <c r="P47" i="1"/>
  <c r="N47" i="1"/>
  <c r="Q46" i="1"/>
  <c r="M48" i="1"/>
  <c r="I13" i="1"/>
  <c r="S13" i="1" l="1"/>
  <c r="P48" i="1"/>
  <c r="N48" i="1"/>
  <c r="Q47" i="1"/>
  <c r="M49" i="1"/>
  <c r="I5" i="1"/>
  <c r="S5" i="1" l="1"/>
  <c r="P49" i="1"/>
  <c r="N49" i="1"/>
  <c r="Q48" i="1"/>
  <c r="M50" i="1"/>
  <c r="I35" i="1"/>
  <c r="F53" i="1"/>
  <c r="S35" i="1" l="1"/>
  <c r="P50" i="1"/>
  <c r="N50" i="1"/>
  <c r="Q49" i="1"/>
  <c r="R53" i="1"/>
  <c r="M51" i="1"/>
  <c r="I58" i="1"/>
  <c r="S58" i="1" l="1"/>
  <c r="P51" i="1"/>
  <c r="N51" i="1"/>
  <c r="Q50" i="1"/>
  <c r="M52" i="1"/>
  <c r="I48" i="1"/>
  <c r="F17" i="1"/>
  <c r="S48" i="1" l="1"/>
  <c r="P52" i="1"/>
  <c r="N52" i="1"/>
  <c r="Q51" i="1"/>
  <c r="R17" i="1"/>
  <c r="M53" i="1"/>
  <c r="F36" i="1"/>
  <c r="P53" i="1" l="1"/>
  <c r="N53" i="1"/>
  <c r="Q52" i="1"/>
  <c r="R36" i="1"/>
  <c r="M54" i="1"/>
  <c r="I46" i="1"/>
  <c r="S46" i="1" l="1"/>
  <c r="P54" i="1"/>
  <c r="N54" i="1"/>
  <c r="Q53" i="1"/>
  <c r="M55" i="1"/>
  <c r="I76" i="1"/>
  <c r="S76" i="1" l="1"/>
  <c r="P55" i="1"/>
  <c r="N55" i="1"/>
  <c r="Q54" i="1"/>
  <c r="M56" i="1"/>
  <c r="I49" i="1"/>
  <c r="F20" i="1"/>
  <c r="S49" i="1" l="1"/>
  <c r="P56" i="1"/>
  <c r="N56" i="1"/>
  <c r="Q55" i="1"/>
  <c r="R20" i="1"/>
  <c r="M57" i="1"/>
  <c r="F43" i="1"/>
  <c r="P57" i="1" l="1"/>
  <c r="N57" i="1"/>
  <c r="Q56" i="1"/>
  <c r="R43" i="1"/>
  <c r="M58" i="1"/>
  <c r="I70" i="1"/>
  <c r="S70" i="1" l="1"/>
  <c r="P58" i="1"/>
  <c r="N58" i="1"/>
  <c r="Q57" i="1"/>
  <c r="M59" i="1"/>
  <c r="I81" i="1"/>
  <c r="S81" i="1" l="1"/>
  <c r="P59" i="1"/>
  <c r="N59" i="1"/>
  <c r="Q58" i="1"/>
  <c r="M60" i="1"/>
  <c r="I29" i="1"/>
  <c r="F70" i="1"/>
  <c r="S29" i="1" l="1"/>
  <c r="P60" i="1"/>
  <c r="N60" i="1"/>
  <c r="Q59" i="1"/>
  <c r="R70" i="1"/>
  <c r="M61" i="1"/>
  <c r="I77" i="1"/>
  <c r="F67" i="1"/>
  <c r="S77" i="1" l="1"/>
  <c r="P61" i="1"/>
  <c r="N61" i="1"/>
  <c r="Q60" i="1"/>
  <c r="R67" i="1"/>
  <c r="M62" i="1"/>
  <c r="F25" i="1"/>
  <c r="P62" i="1" l="1"/>
  <c r="N62" i="1"/>
  <c r="Q61" i="1"/>
  <c r="R25" i="1"/>
  <c r="M63" i="1"/>
  <c r="I4" i="1"/>
  <c r="S4" i="1" l="1"/>
  <c r="P63" i="1"/>
  <c r="N63" i="1"/>
  <c r="Q62" i="1"/>
  <c r="M64" i="1"/>
  <c r="I65" i="1"/>
  <c r="F24" i="1"/>
  <c r="S65" i="1" l="1"/>
  <c r="P64" i="1"/>
  <c r="N64" i="1"/>
  <c r="Q63" i="1"/>
  <c r="R24" i="1"/>
  <c r="M65" i="1"/>
  <c r="I10" i="1"/>
  <c r="S10" i="1" l="1"/>
  <c r="P65" i="1"/>
  <c r="N65" i="1"/>
  <c r="Q64" i="1"/>
  <c r="M66" i="1"/>
  <c r="I20" i="1"/>
  <c r="S20" i="1" l="1"/>
  <c r="P66" i="1"/>
  <c r="N66" i="1"/>
  <c r="Q65" i="1"/>
  <c r="M67" i="1"/>
  <c r="I31" i="1"/>
  <c r="F80" i="1"/>
  <c r="S31" i="1" l="1"/>
  <c r="P67" i="1"/>
  <c r="N67" i="1"/>
  <c r="Q66" i="1"/>
  <c r="R80" i="1"/>
  <c r="M68" i="1"/>
  <c r="I55" i="1"/>
  <c r="F27" i="1"/>
  <c r="S55" i="1" l="1"/>
  <c r="P68" i="1"/>
  <c r="N68" i="1"/>
  <c r="Q67" i="1"/>
  <c r="R27" i="1"/>
  <c r="M69" i="1"/>
  <c r="I72" i="1"/>
  <c r="S72" i="1" l="1"/>
  <c r="P69" i="1"/>
  <c r="N69" i="1"/>
  <c r="Q68" i="1"/>
  <c r="M70" i="1"/>
  <c r="I82" i="1"/>
  <c r="S82" i="1" l="1"/>
  <c r="P70" i="1"/>
  <c r="N70" i="1"/>
  <c r="Q69" i="1"/>
  <c r="M71" i="1"/>
  <c r="I42" i="1"/>
  <c r="F35" i="1"/>
  <c r="S42" i="1" l="1"/>
  <c r="P71" i="1"/>
  <c r="N71" i="1"/>
  <c r="Q70" i="1"/>
  <c r="R35" i="1"/>
  <c r="M72" i="1"/>
  <c r="F16" i="1"/>
  <c r="P72" i="1" l="1"/>
  <c r="N72" i="1"/>
  <c r="Q71" i="1"/>
  <c r="R16" i="1"/>
  <c r="M73" i="1"/>
  <c r="I15" i="1"/>
  <c r="F57" i="1"/>
  <c r="S15" i="1" l="1"/>
  <c r="P73" i="1"/>
  <c r="N73" i="1"/>
  <c r="Q72" i="1"/>
  <c r="R57" i="1"/>
  <c r="M74" i="1"/>
  <c r="F81" i="1"/>
  <c r="P74" i="1" l="1"/>
  <c r="N74" i="1"/>
  <c r="Q73" i="1"/>
  <c r="R81" i="1"/>
  <c r="M75" i="1"/>
  <c r="I26" i="1"/>
  <c r="S26" i="1" l="1"/>
  <c r="P75" i="1"/>
  <c r="N75" i="1"/>
  <c r="Q74" i="1"/>
  <c r="M76" i="1"/>
  <c r="I7" i="1"/>
  <c r="F14" i="1"/>
  <c r="S7" i="1" l="1"/>
  <c r="P76" i="1"/>
  <c r="N76" i="1"/>
  <c r="Q75" i="1"/>
  <c r="R14" i="1"/>
  <c r="M77" i="1"/>
  <c r="F56" i="1"/>
  <c r="P77" i="1" l="1"/>
  <c r="N77" i="1"/>
  <c r="Q76" i="1"/>
  <c r="R56" i="1"/>
  <c r="M78" i="1"/>
  <c r="F40" i="1"/>
  <c r="P78" i="1" l="1"/>
  <c r="N78" i="1"/>
  <c r="Q77" i="1"/>
  <c r="R40" i="1"/>
  <c r="M79" i="1"/>
  <c r="I14" i="1"/>
  <c r="S14" i="1" l="1"/>
  <c r="P79" i="1"/>
  <c r="N79" i="1"/>
  <c r="Q78" i="1"/>
  <c r="M80" i="1"/>
  <c r="I68" i="1"/>
  <c r="F51" i="1"/>
  <c r="S68" i="1" l="1"/>
  <c r="P80" i="1"/>
  <c r="N80" i="1"/>
  <c r="Q79" i="1"/>
  <c r="R51" i="1"/>
  <c r="M81" i="1"/>
  <c r="I45" i="1"/>
  <c r="S45" i="1" l="1"/>
  <c r="P81" i="1"/>
  <c r="N81" i="1"/>
  <c r="Q80" i="1"/>
  <c r="M82" i="1"/>
  <c r="I47" i="1"/>
  <c r="F65" i="1"/>
  <c r="S47" i="1" l="1"/>
  <c r="P82" i="1"/>
  <c r="N82" i="1"/>
  <c r="Q81" i="1"/>
  <c r="R65" i="1"/>
  <c r="M83" i="1"/>
  <c r="F58" i="1"/>
  <c r="P83" i="1" l="1"/>
  <c r="N83" i="1"/>
  <c r="Q82" i="1"/>
  <c r="R58" i="1"/>
  <c r="M84" i="1"/>
  <c r="I62" i="1"/>
  <c r="S62" i="1" l="1"/>
  <c r="P84" i="1"/>
  <c r="N84" i="1"/>
  <c r="Q83" i="1"/>
  <c r="M85" i="1"/>
  <c r="I85" i="1"/>
  <c r="F55" i="1"/>
  <c r="S85" i="1" l="1"/>
  <c r="N85" i="1"/>
  <c r="P85" i="1"/>
  <c r="Q85" i="1" s="1"/>
  <c r="Q84" i="1"/>
  <c r="R55" i="1"/>
  <c r="F21" i="1"/>
  <c r="R21" i="1"/>
  <c r="I78" i="1"/>
  <c r="F34" i="1"/>
  <c r="S78" i="1" l="1"/>
  <c r="R34" i="1"/>
  <c r="I71" i="1"/>
  <c r="F60" i="1"/>
  <c r="S71" i="1" l="1"/>
  <c r="R60" i="1"/>
  <c r="I52" i="1"/>
  <c r="S52" i="1" l="1"/>
  <c r="I83" i="1"/>
  <c r="F76" i="1"/>
  <c r="S83" i="1" l="1"/>
  <c r="R76" i="1"/>
  <c r="F23" i="1"/>
  <c r="R23" i="1"/>
  <c r="I9" i="1"/>
  <c r="F82" i="1"/>
  <c r="S9" i="1" l="1"/>
  <c r="R82" i="1"/>
  <c r="F75" i="1"/>
  <c r="R75" i="1"/>
  <c r="F77" i="1"/>
  <c r="R77" i="1"/>
  <c r="F9" i="1"/>
  <c r="R9" i="1"/>
  <c r="I34" i="1"/>
  <c r="F44" i="1"/>
  <c r="S34" i="1" l="1"/>
  <c r="R44" i="1"/>
  <c r="I18" i="1"/>
  <c r="F3" i="1"/>
  <c r="S18" i="1" l="1"/>
  <c r="R3" i="1"/>
  <c r="F15" i="1"/>
  <c r="R15" i="1"/>
  <c r="F10" i="1"/>
  <c r="R10" i="1"/>
  <c r="I75" i="1"/>
  <c r="S75" i="1" l="1"/>
  <c r="I38" i="1"/>
  <c r="S38" i="1" l="1"/>
  <c r="I69" i="1"/>
  <c r="S69" i="1" l="1"/>
  <c r="I23" i="1"/>
  <c r="S23" i="1" l="1"/>
  <c r="I11" i="1"/>
  <c r="F52" i="1"/>
  <c r="S11" i="1" l="1"/>
  <c r="R52" i="1"/>
  <c r="I64" i="1"/>
  <c r="S64" i="1" l="1"/>
  <c r="I73" i="1"/>
  <c r="S73" i="1" l="1"/>
  <c r="I19" i="1"/>
  <c r="S19" i="1" l="1"/>
  <c r="I27" i="1"/>
  <c r="S27" i="1" l="1"/>
  <c r="I60" i="1"/>
  <c r="S60" i="1" l="1"/>
  <c r="I84" i="1"/>
  <c r="F45" i="1"/>
  <c r="S84" i="1" l="1"/>
  <c r="R45" i="1"/>
  <c r="I79" i="1"/>
  <c r="F41" i="1"/>
  <c r="S79" i="1" l="1"/>
  <c r="R41" i="1"/>
  <c r="I33" i="1"/>
  <c r="F22" i="1"/>
  <c r="S33" i="1" l="1"/>
  <c r="R22" i="1"/>
  <c r="F18" i="1"/>
  <c r="R18" i="1"/>
  <c r="F13" i="1"/>
  <c r="R13" i="1"/>
  <c r="F8" i="1"/>
  <c r="R8" i="1"/>
  <c r="F12" i="1"/>
  <c r="R12" i="1"/>
  <c r="F28" i="1"/>
  <c r="R28" i="1"/>
  <c r="F48" i="1"/>
  <c r="R48" i="1"/>
  <c r="F26" i="1"/>
  <c r="R26" i="1"/>
  <c r="F46" i="1"/>
  <c r="R46" i="1"/>
  <c r="F33" i="1"/>
  <c r="R33" i="1"/>
  <c r="F42" i="1"/>
  <c r="R42" i="1"/>
  <c r="F31" i="1"/>
  <c r="R31" i="1"/>
  <c r="F38" i="1"/>
  <c r="R38" i="1"/>
  <c r="F47" i="1"/>
  <c r="R47" i="1"/>
  <c r="F32" i="1"/>
  <c r="R32" i="1"/>
</calcChain>
</file>

<file path=xl/sharedStrings.xml><?xml version="1.0" encoding="utf-8"?>
<sst xmlns="http://schemas.openxmlformats.org/spreadsheetml/2006/main" count="195" uniqueCount="182">
  <si>
    <t>Stop</t>
  </si>
  <si>
    <t>Base Distance</t>
  </si>
  <si>
    <t>Extra Distance</t>
  </si>
  <si>
    <t>Section Distance</t>
  </si>
  <si>
    <t>Base EG</t>
  </si>
  <si>
    <t>Extra EG</t>
  </si>
  <si>
    <t>Section EG</t>
  </si>
  <si>
    <t>Base Hiking Days</t>
  </si>
  <si>
    <t>Extra On-Trail Days</t>
  </si>
  <si>
    <t>Section Hiking Days</t>
  </si>
  <si>
    <t>Arrival Date</t>
  </si>
  <si>
    <t>Arrival DOW</t>
  </si>
  <si>
    <t>Town Layover Days</t>
  </si>
  <si>
    <t>Departure Date</t>
  </si>
  <si>
    <t>Departure DOW</t>
  </si>
  <si>
    <t>Average Distance/day</t>
  </si>
  <si>
    <t>Average EG/day</t>
  </si>
  <si>
    <t>Pace</t>
  </si>
  <si>
    <t>Hiking Hours</t>
  </si>
  <si>
    <t>EG Comp</t>
  </si>
  <si>
    <t>Exit Point</t>
  </si>
  <si>
    <t>Exit Walk</t>
  </si>
  <si>
    <t>Exit Ride</t>
  </si>
  <si>
    <t>PrevSection</t>
  </si>
  <si>
    <t>US/Mexico Border</t>
  </si>
  <si>
    <t>start date:</t>
  </si>
  <si>
    <t>Lake Morena Campground</t>
  </si>
  <si>
    <t>Highway 8</t>
  </si>
  <si>
    <t>Highway 8 crossing</t>
  </si>
  <si>
    <t>Mt. Laguna</t>
  </si>
  <si>
    <t>Desert View Picnic Area</t>
  </si>
  <si>
    <t>Julian</t>
  </si>
  <si>
    <t>Highway 78 crossing</t>
  </si>
  <si>
    <t>Warner Springs</t>
  </si>
  <si>
    <t>Highway 79 (south crossing)</t>
  </si>
  <si>
    <t>Anza</t>
  </si>
  <si>
    <t>Highway 74 crossing</t>
  </si>
  <si>
    <t>Idyllwild</t>
  </si>
  <si>
    <t>Saddle Junction, Devil's Slide trail</t>
  </si>
  <si>
    <t>Interstate 10</t>
  </si>
  <si>
    <t>Interstate 10 crossing</t>
  </si>
  <si>
    <t>Ziggy and the Bear</t>
  </si>
  <si>
    <t>(Near PCT)</t>
  </si>
  <si>
    <t>Big Bear City</t>
  </si>
  <si>
    <t>Highway 18 crossing</t>
  </si>
  <si>
    <t>Highway 173 (south crossing)</t>
  </si>
  <si>
    <t>Highway 173 crossing</t>
  </si>
  <si>
    <t>Highway 138 (near I-15)</t>
  </si>
  <si>
    <t>Highway 138 crossing</t>
  </si>
  <si>
    <t>Best Western Inn</t>
  </si>
  <si>
    <t>Interstate 15 crossing</t>
  </si>
  <si>
    <t>Wrightwood</t>
  </si>
  <si>
    <t>Acorn Trail Junction</t>
  </si>
  <si>
    <t>Acton</t>
  </si>
  <si>
    <t>Soledad Canyon Road crossing</t>
  </si>
  <si>
    <t>Agua Dulce</t>
  </si>
  <si>
    <t>(on trail)</t>
  </si>
  <si>
    <t>Green Valley/Andersons</t>
  </si>
  <si>
    <t>San Francisquito Canyon Road crossing</t>
  </si>
  <si>
    <t>Lake Hughes</t>
  </si>
  <si>
    <t>Lake Hughes Road crossing</t>
  </si>
  <si>
    <t>Hiker Town</t>
  </si>
  <si>
    <t>Mojave</t>
  </si>
  <si>
    <t>Willow Springs Road crossing</t>
  </si>
  <si>
    <t>Highway 58 (California)</t>
  </si>
  <si>
    <t>Highway 58 crossing</t>
  </si>
  <si>
    <t>Onyx</t>
  </si>
  <si>
    <t>Highway 178 crossing</t>
  </si>
  <si>
    <t>Kennedy Meadows Store</t>
  </si>
  <si>
    <t>Sherman Pass Road crossing</t>
  </si>
  <si>
    <t>Lone Pine</t>
  </si>
  <si>
    <t>Trail Pass Junction</t>
  </si>
  <si>
    <t>Independence</t>
  </si>
  <si>
    <t>Kearsarge Pass Trail Junction</t>
  </si>
  <si>
    <t>Muir Trail Ranch</t>
  </si>
  <si>
    <t>Muir Trail Ranch (south junction)</t>
  </si>
  <si>
    <t>Vermillion Valley Resort</t>
  </si>
  <si>
    <t>Ferry Trail</t>
  </si>
  <si>
    <t>Reds Meadow</t>
  </si>
  <si>
    <t>Reds Meadow Trail</t>
  </si>
  <si>
    <t>Tuolumne Meadows</t>
  </si>
  <si>
    <t>Highway 120 crossing</t>
  </si>
  <si>
    <t>Bridgeport</t>
  </si>
  <si>
    <t>via Highway 108 crossing (Sonora Pass)</t>
  </si>
  <si>
    <t>Markleeville</t>
  </si>
  <si>
    <t>via Highway 4 crossing</t>
  </si>
  <si>
    <t>South Lake Tahoe</t>
  </si>
  <si>
    <t>via Highway 50 crossing</t>
  </si>
  <si>
    <t>Echo Lake Resort</t>
  </si>
  <si>
    <t>Soda Springs</t>
  </si>
  <si>
    <t>Highway 40 crossing</t>
  </si>
  <si>
    <t>Interstate 80</t>
  </si>
  <si>
    <t>Interstate 80 crossing</t>
  </si>
  <si>
    <t>Sierra City</t>
  </si>
  <si>
    <t>Highway 49 crossing</t>
  </si>
  <si>
    <t>Quincy</t>
  </si>
  <si>
    <t>Bucks Lake Rd. crossing</t>
  </si>
  <si>
    <t>Belden</t>
  </si>
  <si>
    <t>Highway 70</t>
  </si>
  <si>
    <t>Highway 70 crossing</t>
  </si>
  <si>
    <t>Chester</t>
  </si>
  <si>
    <t>Highway 36 crossing</t>
  </si>
  <si>
    <t>Drakesbad Guest Ranch</t>
  </si>
  <si>
    <t>Old Station</t>
  </si>
  <si>
    <t>Old Station access trail</t>
  </si>
  <si>
    <t>Highway 44</t>
  </si>
  <si>
    <t>Highway 44 crossing</t>
  </si>
  <si>
    <t>Burney</t>
  </si>
  <si>
    <t>Highway 299 crossing</t>
  </si>
  <si>
    <t>Highway 89</t>
  </si>
  <si>
    <t>Highway 89 crossing</t>
  </si>
  <si>
    <t>Burney Falls SP</t>
  </si>
  <si>
    <t>Castella</t>
  </si>
  <si>
    <t>Interstate 5 crossing</t>
  </si>
  <si>
    <t>Highway 3</t>
  </si>
  <si>
    <t>Highway 3 crossing</t>
  </si>
  <si>
    <t>Etna</t>
  </si>
  <si>
    <t>Sawyers Bar Road</t>
  </si>
  <si>
    <t>Seiad Valley</t>
  </si>
  <si>
    <t>Callahan's Lodge</t>
  </si>
  <si>
    <t>Old Highway 99</t>
  </si>
  <si>
    <t>Ashland</t>
  </si>
  <si>
    <t>Highway 66</t>
  </si>
  <si>
    <t>Green Springs Summit</t>
  </si>
  <si>
    <t>Hyatt Lake Resort (aka Camper's Cove)</t>
  </si>
  <si>
    <t>East Hyatt Lake Rd.</t>
  </si>
  <si>
    <t>Fish Lake Resort</t>
  </si>
  <si>
    <t>Fish Lake Trail</t>
  </si>
  <si>
    <t>Highway 140</t>
  </si>
  <si>
    <t>Highway 140 crossing</t>
  </si>
  <si>
    <t>Crater Lake (Mazama Village)</t>
  </si>
  <si>
    <t>Highway 62 crossing</t>
  </si>
  <si>
    <t>Highway 138 (Oregon)</t>
  </si>
  <si>
    <t>Forest Road 60</t>
  </si>
  <si>
    <t>Forest Road 60 crossing</t>
  </si>
  <si>
    <t>Shelter Cove Resort</t>
  </si>
  <si>
    <t>Shelter Cove Trail</t>
  </si>
  <si>
    <t>Highway 58 (Oregon)</t>
  </si>
  <si>
    <t>Elk Lake Resort</t>
  </si>
  <si>
    <t>Elk Lake Trail Junction</t>
  </si>
  <si>
    <t>Sisters</t>
  </si>
  <si>
    <t>Highway 242 crossing</t>
  </si>
  <si>
    <t>Big Lake Youth Camp</t>
  </si>
  <si>
    <t>Big Lake Youth Camp trail</t>
  </si>
  <si>
    <t>Highway 20 (Oregon)</t>
  </si>
  <si>
    <t>Highway 20 crossing</t>
  </si>
  <si>
    <t>Olallie Lake</t>
  </si>
  <si>
    <t>Forest Road 57</t>
  </si>
  <si>
    <t>Forest Road 57 crossing</t>
  </si>
  <si>
    <t>Forest Road 58</t>
  </si>
  <si>
    <t>Forest Road 58 crossing</t>
  </si>
  <si>
    <t>Highway 26</t>
  </si>
  <si>
    <t>Highway 26 crossing</t>
  </si>
  <si>
    <t>Government Camp</t>
  </si>
  <si>
    <t>Highway 35 crossing</t>
  </si>
  <si>
    <t>Timberline Lodge</t>
  </si>
  <si>
    <t>Timberline Lodge Trail</t>
  </si>
  <si>
    <t>Cascade Locks</t>
  </si>
  <si>
    <t>Wind River Road</t>
  </si>
  <si>
    <t>Wind River Road crossing</t>
  </si>
  <si>
    <t>Trout Lake</t>
  </si>
  <si>
    <t>Road 23 crossing</t>
  </si>
  <si>
    <t>White Pass</t>
  </si>
  <si>
    <t>Highway 12 crossing</t>
  </si>
  <si>
    <t>Highway 410 (Chinook Pass)</t>
  </si>
  <si>
    <t>Highway 410 crossing</t>
  </si>
  <si>
    <t>Forest Road 52 (Tacoma Pass)</t>
  </si>
  <si>
    <t>Forest Road 52</t>
  </si>
  <si>
    <t>Snoqualmie Pass</t>
  </si>
  <si>
    <t>Interstate 90 crossing</t>
  </si>
  <si>
    <t>Skykomish</t>
  </si>
  <si>
    <t>Highway 2 crossing</t>
  </si>
  <si>
    <t>Stehekin</t>
  </si>
  <si>
    <t>High Bridge Campground</t>
  </si>
  <si>
    <t>Highway 20 (Rainy Pass)</t>
  </si>
  <si>
    <t>Highway 20</t>
  </si>
  <si>
    <t>Hart's Pass</t>
  </si>
  <si>
    <t>campground</t>
  </si>
  <si>
    <t>Manning Park</t>
  </si>
  <si>
    <t>Totals:</t>
  </si>
  <si>
    <t>Start Point</t>
  </si>
  <si>
    <t>End Point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</si>
</sst>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/d/yyyy"/>
  </numFmts>
  <fonts count="6">
    <font>
      <sz val="10"/>
      <color rgb="FF000000"/>
      <name val="Arial"/>
    </font>
    <font>
      <sz val="11"/>
      <name val="Arial"/>
    </font>
    <font>
      <sz val="10"/>
      <name val="Arial"/>
    </font>
    <font>
      <b/>
      <sz val="11"/>
      <name val="Arial"/>
    </font>
    <font>
      <sz val="11"/>
      <color rgb="FF000000"/>
      <name val="Arial"/>
    </font>
    <font>
      <sz val="11"/>
      <name val="Calibri"/>
    </font>
  </fonts>
  <fills count="5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C7CE"/>
        <bgColor rgb="FFFFC7CE"/>
      </patternFill>
    </fill>
    <fill>
      <patternFill patternType="solid">
        <fgColor rgb="FFFFFFFF"/>
        <bgColor rgb="FFFFFFFF"/>
      </patternFill>
    </fill>
  </fills>
  <borders count="5">
    <border>
      <left/>
      <right/>
      <top/>
      <bottom/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/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CCCCCC"/>
      </left>
      <right style="thin">
        <color rgb="FFCCCCCC"/>
      </right>
      <top/>
      <bottom style="thin">
        <color rgb="FFCCCCCC"/>
      </bottom>
      <diagonal/>
    </border>
    <border>
      <left/>
      <right style="thin">
        <color rgb="FFCCCCCC"/>
      </right>
      <top/>
      <bottom style="thin">
        <color rgb="FFCCCCCC"/>
      </bottom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wrapText="1"/>
    </xf>
    <xf numFmtId="0" fontId="1" fillId="0" borderId="1" xfId="0" applyFont="1" applyBorder="1" applyAlignment="1"/>
    <xf numFmtId="0" fontId="1" fillId="0" borderId="2" xfId="0" applyFont="1" applyBorder="1" applyAlignment="1"/>
    <xf numFmtId="0" fontId="1" fillId="0" borderId="3" xfId="0" applyFont="1" applyBorder="1" applyAlignment="1">
      <alignment horizontal="center" wrapText="1"/>
    </xf>
    <xf numFmtId="0" fontId="2" fillId="0" borderId="4" xfId="0" applyFont="1" applyBorder="1" applyAlignment="1">
      <alignment wrapText="1"/>
    </xf>
    <xf numFmtId="0" fontId="1" fillId="0" borderId="4" xfId="0" applyFont="1" applyBorder="1" applyAlignment="1"/>
    <xf numFmtId="0" fontId="2" fillId="0" borderId="4" xfId="0" applyFont="1" applyBorder="1" applyAlignment="1">
      <alignment wrapText="1"/>
    </xf>
    <xf numFmtId="0" fontId="3" fillId="2" borderId="4" xfId="0" applyFont="1" applyFill="1" applyBorder="1" applyAlignment="1">
      <alignment horizontal="right"/>
    </xf>
    <xf numFmtId="164" fontId="1" fillId="2" borderId="4" xfId="0" applyNumberFormat="1" applyFont="1" applyFill="1" applyBorder="1" applyAlignment="1">
      <alignment horizontal="right"/>
    </xf>
    <xf numFmtId="0" fontId="1" fillId="0" borderId="4" xfId="0" applyFont="1" applyBorder="1" applyAlignment="1"/>
    <xf numFmtId="0" fontId="1" fillId="2" borderId="4" xfId="0" applyFont="1" applyFill="1" applyBorder="1" applyAlignment="1">
      <alignment horizontal="right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/>
    <xf numFmtId="0" fontId="1" fillId="0" borderId="4" xfId="0" applyFont="1" applyBorder="1" applyAlignment="1">
      <alignment horizontal="right"/>
    </xf>
    <xf numFmtId="0" fontId="1" fillId="0" borderId="4" xfId="0" applyFont="1" applyBorder="1" applyAlignment="1">
      <alignment horizontal="right"/>
    </xf>
    <xf numFmtId="164" fontId="1" fillId="0" borderId="4" xfId="0" applyNumberFormat="1" applyFont="1" applyBorder="1" applyAlignment="1">
      <alignment horizontal="right"/>
    </xf>
    <xf numFmtId="0" fontId="2" fillId="0" borderId="4" xfId="0" applyFont="1" applyBorder="1" applyAlignment="1">
      <alignment horizontal="right" wrapText="1"/>
    </xf>
    <xf numFmtId="0" fontId="4" fillId="0" borderId="3" xfId="0" applyFont="1" applyBorder="1" applyAlignment="1">
      <alignment horizontal="center"/>
    </xf>
    <xf numFmtId="0" fontId="1" fillId="3" borderId="4" xfId="0" applyFont="1" applyFill="1" applyBorder="1" applyAlignment="1"/>
    <xf numFmtId="0" fontId="2" fillId="0" borderId="4" xfId="0" applyFont="1" applyBorder="1" applyAlignment="1">
      <alignment horizontal="right" wrapText="1"/>
    </xf>
    <xf numFmtId="0" fontId="5" fillId="0" borderId="0" xfId="0" applyFont="1" applyAlignment="1"/>
    <xf numFmtId="0" fontId="5" fillId="4" borderId="0" xfId="0" applyFont="1" applyFill="1" applyAlignment="1"/>
    <xf numFmtId="1" fontId="1" fillId="0" borderId="2" xfId="0" applyNumberFormat="1" applyFont="1" applyBorder="1" applyAlignment="1"/>
    <xf numFmtId="1" fontId="2" fillId="0" borderId="4" xfId="0" applyNumberFormat="1" applyFont="1" applyBorder="1" applyAlignment="1">
      <alignment wrapText="1"/>
    </xf>
    <xf numFmtId="1" fontId="1" fillId="0" borderId="4" xfId="0" applyNumberFormat="1" applyFont="1" applyBorder="1" applyAlignment="1">
      <alignment horizontal="right"/>
    </xf>
    <xf numFmtId="1" fontId="5" fillId="0" borderId="0" xfId="0" applyNumberFormat="1" applyFont="1" applyAlignment="1"/>
    <xf numFmtId="1" fontId="0" fillId="0" borderId="0" xfId="0" applyNumberFormat="1" applyFont="1" applyAlignment="1">
      <alignment wrapText="1"/>
    </xf>
  </cellXfs>
  <cellStyles count="1">
    <cellStyle name="Standaard" xfId="0" builtinId="0"/>
  </cellStyles>
  <dxfs count="3">
    <dxf>
      <font>
        <color rgb="FFB7B7B7"/>
      </font>
      <fill>
        <patternFill patternType="none"/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Z87"/>
  <sheetViews>
    <sheetView tabSelected="1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Q7" sqref="Q7"/>
    </sheetView>
  </sheetViews>
  <sheetFormatPr defaultColWidth="17.33203125" defaultRowHeight="15.75" customHeight="1"/>
  <cols>
    <col min="1" max="1" width="6.33203125" hidden="1" customWidth="1"/>
    <col min="2" max="3" width="36.88671875" customWidth="1"/>
    <col min="4" max="4" width="14" customWidth="1"/>
    <col min="5" max="5" width="14" hidden="1" customWidth="1"/>
    <col min="6" max="6" width="16.109375" hidden="1" customWidth="1"/>
    <col min="7" max="8" width="9" hidden="1" customWidth="1"/>
    <col min="9" max="9" width="11.109375" hidden="1" customWidth="1"/>
    <col min="10" max="10" width="16.6640625" style="26" customWidth="1"/>
    <col min="11" max="11" width="18.6640625" hidden="1" customWidth="1"/>
    <col min="12" max="12" width="18.88671875" hidden="1" customWidth="1"/>
    <col min="13" max="13" width="11.5546875" customWidth="1"/>
    <col min="14" max="14" width="12.109375" customWidth="1"/>
    <col min="15" max="15" width="18.88671875" customWidth="1"/>
    <col min="16" max="16" width="15" customWidth="1"/>
    <col min="17" max="17" width="15.5546875" customWidth="1"/>
    <col min="18" max="18" width="20.88671875" customWidth="1"/>
    <col min="19" max="19" width="15.88671875" customWidth="1"/>
    <col min="20" max="20" width="5.5546875" customWidth="1"/>
    <col min="21" max="21" width="12.33203125" customWidth="1"/>
    <col min="22" max="22" width="9.6640625" customWidth="1"/>
    <col min="23" max="23" width="37.44140625" customWidth="1"/>
    <col min="24" max="24" width="9.109375" customWidth="1"/>
    <col min="25" max="25" width="8.88671875" customWidth="1"/>
    <col min="26" max="26" width="11.88671875" customWidth="1"/>
  </cols>
  <sheetData>
    <row r="1" spans="1:26" ht="15" customHeight="1">
      <c r="A1" s="1" t="s">
        <v>0</v>
      </c>
      <c r="B1" s="2" t="s">
        <v>180</v>
      </c>
      <c r="C1" s="2" t="s">
        <v>181</v>
      </c>
      <c r="D1" s="2" t="s">
        <v>1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2" t="s">
        <v>7</v>
      </c>
      <c r="K1" s="2" t="s">
        <v>8</v>
      </c>
      <c r="L1" s="2" t="s">
        <v>9</v>
      </c>
      <c r="M1" s="2" t="s">
        <v>10</v>
      </c>
      <c r="N1" s="2" t="s">
        <v>11</v>
      </c>
      <c r="O1" s="2" t="s">
        <v>12</v>
      </c>
      <c r="P1" s="2" t="s">
        <v>13</v>
      </c>
      <c r="Q1" s="2" t="s">
        <v>14</v>
      </c>
      <c r="R1" s="2" t="s">
        <v>15</v>
      </c>
      <c r="S1" s="2" t="s">
        <v>16</v>
      </c>
      <c r="T1" s="2" t="s">
        <v>17</v>
      </c>
      <c r="U1" s="2" t="s">
        <v>18</v>
      </c>
      <c r="V1" s="2" t="s">
        <v>19</v>
      </c>
      <c r="W1" s="2" t="s">
        <v>20</v>
      </c>
      <c r="X1" s="2" t="s">
        <v>21</v>
      </c>
      <c r="Y1" s="2" t="s">
        <v>22</v>
      </c>
      <c r="Z1" s="2" t="s">
        <v>23</v>
      </c>
    </row>
    <row r="2" spans="1:26" ht="15" customHeight="1">
      <c r="A2" s="3" t="b">
        <v>1</v>
      </c>
      <c r="B2" s="4"/>
      <c r="C2" s="5" t="s">
        <v>24</v>
      </c>
      <c r="D2" s="6"/>
      <c r="E2" s="6"/>
      <c r="F2" s="6"/>
      <c r="G2" s="6"/>
      <c r="H2" s="6"/>
      <c r="I2" s="6"/>
      <c r="J2" s="23"/>
      <c r="K2" s="6"/>
      <c r="L2" s="6"/>
      <c r="M2" s="4"/>
      <c r="N2" s="4"/>
      <c r="O2" s="7" t="s">
        <v>25</v>
      </c>
      <c r="P2" s="8">
        <v>41744</v>
      </c>
      <c r="Q2" s="9" t="str">
        <f>IF($A2, CHOOSE(WEEKDAY($P2), "Sun", "Mon", "Tue", "Wed", "Thu", "Fri", "Sat"), )</f>
        <v>Tue</v>
      </c>
      <c r="R2" s="4"/>
      <c r="S2" s="6"/>
      <c r="T2" s="10">
        <v>2.5</v>
      </c>
      <c r="U2" s="10">
        <v>8</v>
      </c>
      <c r="V2" s="10">
        <v>45</v>
      </c>
      <c r="W2" s="4"/>
      <c r="X2" s="4"/>
      <c r="Y2" s="4"/>
      <c r="Z2" s="4"/>
    </row>
    <row r="3" spans="1:26" ht="15" customHeight="1">
      <c r="A3" s="11" t="b">
        <v>1</v>
      </c>
      <c r="B3" s="12" t="str">
        <f ca="1">IF($A3,INDIRECT("C"&amp;$Z3),)</f>
        <v>US/Mexico Border</v>
      </c>
      <c r="C3" s="5" t="s">
        <v>26</v>
      </c>
      <c r="D3" s="13">
        <v>20.6</v>
      </c>
      <c r="E3" s="13">
        <v>0</v>
      </c>
      <c r="F3" s="14">
        <f ca="1">IF($A3,SUM(INDIRECT("D"&amp;$Z3+1&amp;":E"&amp;ROW()),X3,INDIRECT("X"&amp;$Z3)),)</f>
        <v>20.6</v>
      </c>
      <c r="G3" s="13">
        <v>2310</v>
      </c>
      <c r="H3" s="13">
        <v>0</v>
      </c>
      <c r="I3" s="14">
        <f ca="1">IF($A3,SUM(INDIRECT("G"&amp;$Z3+1&amp;":H"&amp;ROW())),)</f>
        <v>2310</v>
      </c>
      <c r="J3" s="24">
        <f ca="1">IF($A3,(SUM(INDIRECT("D"&amp;$Z3+1&amp;":D"&amp;ROW()))/($T3*$U3))+(SUM(INDIRECT("G"&amp;$Z3+1&amp;":G"&amp;ROW()))/1000)*($V3/(60*U$2)), )</f>
        <v>1.2465625</v>
      </c>
      <c r="K3" s="14">
        <f ca="1">IF($A3,(SUM(INDIRECT("E"&amp;$Z3+1&amp;":E"&amp;ROW()))/($T3*$U3))+(SUM(INDIRECT("H"&amp;$Z3+1&amp;":H"&amp;ROW()))/1000)*($V3/(60*8)), )</f>
        <v>0</v>
      </c>
      <c r="L3" s="14">
        <f ca="1">IF($A3,J3+K3,)</f>
        <v>1.2465625</v>
      </c>
      <c r="M3" s="15">
        <f ca="1">IF($A3,INDIRECT("P"&amp;$Z3)+$L3,)</f>
        <v>41745.246562499997</v>
      </c>
      <c r="N3" s="9" t="str">
        <f ca="1">IF($A3, CHOOSE(WEEKDAY($M3), "Sun", "Mon", "Tue", "Wed", "Thu", "Fri", "Sat"), )</f>
        <v>Wed</v>
      </c>
      <c r="O3" s="14">
        <f ca="1">IF($A3, ROUNDUP($L3, 0) - $L3, )</f>
        <v>0.75343749999999998</v>
      </c>
      <c r="P3" s="15">
        <f ca="1">IF($A3,$M3+$O3, )</f>
        <v>41746</v>
      </c>
      <c r="Q3" s="9" t="str">
        <f ca="1">IF($A3, CHOOSE(WEEKDAY($P3), "Sun", "Mon", "Tue", "Wed", "Thu", "Fri", "Sat"), )</f>
        <v>Thu</v>
      </c>
      <c r="R3" s="14">
        <f ca="1">IF($A3, $F3/$L3, )</f>
        <v>16.525444973677615</v>
      </c>
      <c r="S3" s="14">
        <f ca="1">IF($A3, $I3/$L3, )</f>
        <v>1853.0960140386062</v>
      </c>
      <c r="T3" s="14">
        <f ca="1">IF($A3,INDIRECT("T"&amp;$Z3),)</f>
        <v>2.5</v>
      </c>
      <c r="U3" s="14">
        <f ca="1">IF($A3,INDIRECT("U"&amp;$Z3),)</f>
        <v>8</v>
      </c>
      <c r="V3" s="14">
        <f ca="1">IF($A3,INDIRECT("V"&amp;$Z3),)</f>
        <v>45</v>
      </c>
      <c r="W3" s="5" t="s">
        <v>26</v>
      </c>
      <c r="X3" s="6"/>
      <c r="Y3" s="4"/>
      <c r="Z3" s="16">
        <f t="array" ref="Z3">IF($A3,MAX(IF((A:A=TRUE) * (ROW(A:A)&lt;ROW()),ROW(A:A))),)</f>
        <v>2</v>
      </c>
    </row>
    <row r="4" spans="1:26" ht="15" customHeight="1">
      <c r="A4" s="11" t="b">
        <v>1</v>
      </c>
      <c r="B4" s="12" t="str">
        <f ca="1">IF($A4,INDIRECT("C"&amp;$Z4),)</f>
        <v>Lake Morena Campground</v>
      </c>
      <c r="C4" s="5" t="s">
        <v>27</v>
      </c>
      <c r="D4" s="13">
        <v>5.4</v>
      </c>
      <c r="E4" s="13">
        <v>0</v>
      </c>
      <c r="F4" s="14">
        <f ca="1">IF($A4,SUM(INDIRECT("D"&amp;$Z4+1&amp;":E"&amp;ROW()),X4,INDIRECT("X"&amp;$Z4)),)</f>
        <v>5.4</v>
      </c>
      <c r="G4" s="13">
        <v>195</v>
      </c>
      <c r="H4" s="13">
        <v>0</v>
      </c>
      <c r="I4" s="14">
        <f ca="1">IF($A4,SUM(INDIRECT("G"&amp;$Z4+1&amp;":H"&amp;ROW())),)</f>
        <v>195</v>
      </c>
      <c r="J4" s="24">
        <f ca="1">IF($A4,(SUM(INDIRECT("D"&amp;$Z4+1&amp;":D"&amp;ROW()))/($T4*$U4))+(SUM(INDIRECT("G"&amp;$Z4+1&amp;":G"&amp;ROW()))/1000)*($V4/(60*U$2)), )</f>
        <v>0.28828125000000004</v>
      </c>
      <c r="K4" s="14">
        <f ca="1">IF($A4,(SUM(INDIRECT("E"&amp;$Z4+1&amp;":E"&amp;ROW()))/($T4*$U4))+(SUM(INDIRECT("H"&amp;$Z4+1&amp;":H"&amp;ROW()))/1000)*($V4/(60*8)), )</f>
        <v>0</v>
      </c>
      <c r="L4" s="14">
        <f ca="1">IF($A4,J4+K4,)</f>
        <v>0.28828125000000004</v>
      </c>
      <c r="M4" s="15">
        <f ca="1">IF($A4,INDIRECT("P"&amp;$Z4)+$L4,)</f>
        <v>41746.288281250003</v>
      </c>
      <c r="N4" s="9" t="str">
        <f ca="1">IF($A4, CHOOSE(WEEKDAY($M4), "Sun", "Mon", "Tue", "Wed", "Thu", "Fri", "Sat"), )</f>
        <v>Thu</v>
      </c>
      <c r="O4" s="14">
        <f ca="1">IF($A4, ROUNDUP($L4, 0) - $L4, )</f>
        <v>0.71171874999999996</v>
      </c>
      <c r="P4" s="15">
        <f ca="1">IF($A4,$M4+$O4, )</f>
        <v>41747</v>
      </c>
      <c r="Q4" s="9" t="str">
        <f ca="1">IF($A4, CHOOSE(WEEKDAY($P4), "Sun", "Mon", "Tue", "Wed", "Thu", "Fri", "Sat"), )</f>
        <v>Fri</v>
      </c>
      <c r="R4" s="14">
        <f ca="1">IF($A4, $F4/$L4, )</f>
        <v>18.73170731707317</v>
      </c>
      <c r="S4" s="14">
        <f ca="1">IF($A4, $I4/$L4, )</f>
        <v>676.42276422764212</v>
      </c>
      <c r="T4" s="14">
        <f ca="1">IF($A4,INDIRECT("T"&amp;$Z4),)</f>
        <v>2.5</v>
      </c>
      <c r="U4" s="14">
        <f ca="1">IF($A4,INDIRECT("U"&amp;$Z4),)</f>
        <v>8</v>
      </c>
      <c r="V4" s="14">
        <f ca="1">IF($A4,INDIRECT("V"&amp;$Z4),)</f>
        <v>45</v>
      </c>
      <c r="W4" s="5" t="s">
        <v>28</v>
      </c>
      <c r="X4" s="6"/>
      <c r="Y4" s="4"/>
      <c r="Z4" s="16">
        <f t="array" ref="Z4">IF($A4,MAX(IF((A:A=TRUE) * (ROW(A:A)&lt;ROW()),ROW(A:A))),)</f>
        <v>3</v>
      </c>
    </row>
    <row r="5" spans="1:26" ht="15" customHeight="1">
      <c r="A5" s="17" t="b">
        <v>1</v>
      </c>
      <c r="B5" s="12" t="str">
        <f ca="1">IF($A5,INDIRECT("C"&amp;$Z5),)</f>
        <v>Highway 8</v>
      </c>
      <c r="C5" s="5" t="s">
        <v>29</v>
      </c>
      <c r="D5" s="13">
        <v>16.3</v>
      </c>
      <c r="E5" s="13">
        <v>0</v>
      </c>
      <c r="F5" s="14">
        <f ca="1">IF($A5,SUM(INDIRECT("D"&amp;$Z5+1&amp;":E"&amp;ROW()),X5,INDIRECT("X"&amp;$Z5)),)</f>
        <v>16.3</v>
      </c>
      <c r="G5" s="13">
        <v>3065</v>
      </c>
      <c r="H5" s="13">
        <v>0</v>
      </c>
      <c r="I5" s="14">
        <f ca="1">IF($A5,SUM(INDIRECT("G"&amp;$Z5+1&amp;":H"&amp;ROW())),)</f>
        <v>3065</v>
      </c>
      <c r="J5" s="24">
        <f ca="1">IF($A5,(SUM(INDIRECT("D"&amp;$Z5+1&amp;":D"&amp;ROW()))/($T5*$U5))+(SUM(INDIRECT("G"&amp;$Z5+1&amp;":G"&amp;ROW()))/1000)*($V5/(60*U$2)), )</f>
        <v>1.1023437500000002</v>
      </c>
      <c r="K5" s="14">
        <f ca="1">IF($A5,(SUM(INDIRECT("E"&amp;$Z5+1&amp;":E"&amp;ROW()))/($T5*$U5))+(SUM(INDIRECT("H"&amp;$Z5+1&amp;":H"&amp;ROW()))/1000)*($V5/(60*8)), )</f>
        <v>0</v>
      </c>
      <c r="L5" s="14">
        <f ca="1">IF($A5,J5+K5,)</f>
        <v>1.1023437500000002</v>
      </c>
      <c r="M5" s="15">
        <f ca="1">IF($A5,INDIRECT("P"&amp;$Z5)+$L5,)</f>
        <v>41748.102343749997</v>
      </c>
      <c r="N5" s="18" t="str">
        <f ca="1">IF($A5, CHOOSE(WEEKDAY($M5), "Sun", "Mon", "Tue", "Wed", "Thu", "Fri", "Sat"), )</f>
        <v>Sat</v>
      </c>
      <c r="O5" s="14">
        <f ca="1">IF($A5, ROUNDUP($L5, 0) - $L5, )</f>
        <v>0.89765624999999982</v>
      </c>
      <c r="P5" s="15">
        <f ca="1">IF($A5,$M5+$O5, )</f>
        <v>41749</v>
      </c>
      <c r="Q5" s="18" t="str">
        <f ca="1">IF($A5, CHOOSE(WEEKDAY($P5), "Sun", "Mon", "Tue", "Wed", "Thu", "Fri", "Sat"), )</f>
        <v>Sun</v>
      </c>
      <c r="R5" s="14">
        <f ca="1">IF($A5, $F5/$L5, )</f>
        <v>14.786676116229623</v>
      </c>
      <c r="S5" s="14">
        <f ca="1">IF($A5, $I5/$L5, )</f>
        <v>2780.4394046775333</v>
      </c>
      <c r="T5" s="14">
        <f ca="1">IF($A5,INDIRECT("T"&amp;$Z5),)</f>
        <v>2.5</v>
      </c>
      <c r="U5" s="14">
        <f ca="1">IF($A5,INDIRECT("U"&amp;$Z5),)</f>
        <v>8</v>
      </c>
      <c r="V5" s="14">
        <f ca="1">IF($A5,INDIRECT("V"&amp;$Z5),)</f>
        <v>45</v>
      </c>
      <c r="W5" s="5" t="s">
        <v>30</v>
      </c>
      <c r="X5" s="6"/>
      <c r="Y5" s="4"/>
      <c r="Z5" s="16">
        <f t="array" ref="Z5">IF($A5,MAX(IF((A:A=TRUE) * (ROW(A:A)&lt;ROW()),ROW(A:A))),)</f>
        <v>4</v>
      </c>
    </row>
    <row r="6" spans="1:26" ht="15" customHeight="1">
      <c r="A6" s="11" t="b">
        <v>1</v>
      </c>
      <c r="B6" s="12" t="str">
        <f ca="1">IF($A6,INDIRECT("C"&amp;$Z6),)</f>
        <v>Mt. Laguna</v>
      </c>
      <c r="C6" s="5" t="s">
        <v>31</v>
      </c>
      <c r="D6" s="14">
        <v>35.299999999999898</v>
      </c>
      <c r="E6" s="13">
        <v>0</v>
      </c>
      <c r="F6" s="14">
        <f ca="1">IF($A6,SUM(INDIRECT("D"&amp;$Z6+1&amp;":E"&amp;ROW()),X6,INDIRECT("X"&amp;$Z6)),)</f>
        <v>35.299999999999898</v>
      </c>
      <c r="G6" s="13">
        <v>934</v>
      </c>
      <c r="H6" s="13">
        <v>0</v>
      </c>
      <c r="I6" s="14">
        <f ca="1">IF($A6,SUM(INDIRECT("G"&amp;$Z6+1&amp;":H"&amp;ROW())),)</f>
        <v>934</v>
      </c>
      <c r="J6" s="24">
        <f ca="1">IF($A6,(SUM(INDIRECT("D"&amp;$Z6+1&amp;":D"&amp;ROW()))/($T6*$U6))+(SUM(INDIRECT("G"&amp;$Z6+1&amp;":G"&amp;ROW()))/1000)*($V6/(60*U$2)), )</f>
        <v>1.8525624999999948</v>
      </c>
      <c r="K6" s="14">
        <f ca="1">IF($A6,(SUM(INDIRECT("E"&amp;$Z6+1&amp;":E"&amp;ROW()))/($T6*$U6))+(SUM(INDIRECT("H"&amp;$Z6+1&amp;":H"&amp;ROW()))/1000)*($V6/(60*8)), )</f>
        <v>0</v>
      </c>
      <c r="L6" s="14">
        <f ca="1">IF($A6,J6+K6,)</f>
        <v>1.8525624999999948</v>
      </c>
      <c r="M6" s="15">
        <f ca="1">IF($A6,INDIRECT("P"&amp;$Z6)+$L6,)</f>
        <v>41750.852562499997</v>
      </c>
      <c r="N6" s="9" t="str">
        <f ca="1">IF($A6, CHOOSE(WEEKDAY($M6), "Sun", "Mon", "Tue", "Wed", "Thu", "Fri", "Sat"), )</f>
        <v>Mon</v>
      </c>
      <c r="O6" s="14">
        <f ca="1">IF($A6, ROUNDUP($L6, 0) - $L6, )</f>
        <v>0.14743750000000522</v>
      </c>
      <c r="P6" s="15">
        <f ca="1">IF($A6,$M6+$O6, )</f>
        <v>41751</v>
      </c>
      <c r="Q6" s="9" t="str">
        <f ca="1">IF($A6, CHOOSE(WEEKDAY($P6), "Sun", "Mon", "Tue", "Wed", "Thu", "Fri", "Sat"), )</f>
        <v>Tue</v>
      </c>
      <c r="R6" s="14">
        <f ca="1">IF($A6, $F6/$L6, )</f>
        <v>19.05468776357073</v>
      </c>
      <c r="S6" s="14">
        <f ca="1">IF($A6, $I6/$L6, )</f>
        <v>504.16652609561226</v>
      </c>
      <c r="T6" s="14">
        <f ca="1">IF($A6,INDIRECT("T"&amp;$Z6),)</f>
        <v>2.5</v>
      </c>
      <c r="U6" s="14">
        <f ca="1">IF($A6,INDIRECT("U"&amp;$Z6),)</f>
        <v>8</v>
      </c>
      <c r="V6" s="14">
        <f ca="1">IF($A6,INDIRECT("V"&amp;$Z6),)</f>
        <v>45</v>
      </c>
      <c r="W6" s="5" t="s">
        <v>32</v>
      </c>
      <c r="X6" s="6"/>
      <c r="Y6" s="19">
        <v>12</v>
      </c>
      <c r="Z6" s="16">
        <f t="array" ref="Z6">IF($A6,MAX(IF((A:A=TRUE) * (ROW(A:A)&lt;ROW()),ROW(A:A))),)</f>
        <v>5</v>
      </c>
    </row>
    <row r="7" spans="1:26" ht="15" customHeight="1">
      <c r="A7" s="11" t="b">
        <v>1</v>
      </c>
      <c r="B7" s="12" t="str">
        <f ca="1">IF($A7,INDIRECT("C"&amp;$Z7),)</f>
        <v>Julian</v>
      </c>
      <c r="C7" s="5" t="s">
        <v>33</v>
      </c>
      <c r="D7" s="13">
        <v>32</v>
      </c>
      <c r="E7" s="13">
        <v>0</v>
      </c>
      <c r="F7" s="14">
        <f ca="1">IF($A7,SUM(INDIRECT("D"&amp;$Z7+1&amp;":E"&amp;ROW()),X7,INDIRECT("X"&amp;$Z7)),)</f>
        <v>32</v>
      </c>
      <c r="G7" s="13">
        <v>2633</v>
      </c>
      <c r="H7" s="13">
        <v>0</v>
      </c>
      <c r="I7" s="14">
        <f ca="1">IF($A7,SUM(INDIRECT("G"&amp;$Z7+1&amp;":H"&amp;ROW())),)</f>
        <v>2633</v>
      </c>
      <c r="J7" s="24">
        <f ca="1">IF($A7,(SUM(INDIRECT("D"&amp;$Z7+1&amp;":D"&amp;ROW()))/($T7*$U7))+(SUM(INDIRECT("G"&amp;$Z7+1&amp;":G"&amp;ROW()))/1000)*($V7/(60*U$2)), )</f>
        <v>1.8468437500000001</v>
      </c>
      <c r="K7" s="14">
        <f ca="1">IF($A7,(SUM(INDIRECT("E"&amp;$Z7+1&amp;":E"&amp;ROW()))/($T7*$U7))+(SUM(INDIRECT("H"&amp;$Z7+1&amp;":H"&amp;ROW()))/1000)*($V7/(60*8)), )</f>
        <v>0</v>
      </c>
      <c r="L7" s="14">
        <f ca="1">IF($A7,J7+K7,)</f>
        <v>1.8468437500000001</v>
      </c>
      <c r="M7" s="15">
        <f ca="1">IF($A7,INDIRECT("P"&amp;$Z7)+$L7,)</f>
        <v>41752.846843749998</v>
      </c>
      <c r="N7" s="9" t="str">
        <f ca="1">IF($A7, CHOOSE(WEEKDAY($M7), "Sun", "Mon", "Tue", "Wed", "Thu", "Fri", "Sat"), )</f>
        <v>Wed</v>
      </c>
      <c r="O7" s="14">
        <f ca="1">IF($A7, ROUNDUP($L7, 0) - $L7, )</f>
        <v>0.15315624999999988</v>
      </c>
      <c r="P7" s="15">
        <f ca="1">IF($A7,$M7+$O7, )</f>
        <v>41753</v>
      </c>
      <c r="Q7" s="9" t="str">
        <f ca="1">IF($A7, CHOOSE(WEEKDAY($P7), "Sun", "Mon", "Tue", "Wed", "Thu", "Fri", "Sat"), )</f>
        <v>Thu</v>
      </c>
      <c r="R7" s="14">
        <f ca="1">IF($A7, $F7/$L7, )</f>
        <v>17.326858322475843</v>
      </c>
      <c r="S7" s="14">
        <f ca="1">IF($A7, $I7/$L7, )</f>
        <v>1425.6755613462155</v>
      </c>
      <c r="T7" s="14">
        <f ca="1">IF($A7,INDIRECT("T"&amp;$Z7),)</f>
        <v>2.5</v>
      </c>
      <c r="U7" s="14">
        <f ca="1">IF($A7,INDIRECT("U"&amp;$Z7),)</f>
        <v>8</v>
      </c>
      <c r="V7" s="14">
        <f ca="1">IF($A7,INDIRECT("V"&amp;$Z7),)</f>
        <v>45</v>
      </c>
      <c r="W7" s="5" t="s">
        <v>34</v>
      </c>
      <c r="X7" s="6"/>
      <c r="Y7" s="19">
        <v>1.2</v>
      </c>
      <c r="Z7" s="16">
        <f t="array" ref="Z7">IF($A7,MAX(IF((A:A=TRUE) * (ROW(A:A)&lt;ROW()),ROW(A:A))),)</f>
        <v>6</v>
      </c>
    </row>
    <row r="8" spans="1:26" ht="15" customHeight="1">
      <c r="A8" s="11" t="b">
        <v>1</v>
      </c>
      <c r="B8" s="12" t="str">
        <f ca="1">IF($A8,INDIRECT("C"&amp;$Z8),)</f>
        <v>Warner Springs</v>
      </c>
      <c r="C8" s="5" t="s">
        <v>35</v>
      </c>
      <c r="D8" s="13">
        <v>41.7</v>
      </c>
      <c r="E8" s="13">
        <v>0</v>
      </c>
      <c r="F8" s="14">
        <f ca="1">IF($A8,SUM(INDIRECT("D"&amp;$Z8+1&amp;":E"&amp;ROW()),X8,INDIRECT("X"&amp;$Z8)),)</f>
        <v>41.7</v>
      </c>
      <c r="G8" s="13">
        <v>4935</v>
      </c>
      <c r="H8" s="13">
        <v>0</v>
      </c>
      <c r="I8" s="14">
        <f ca="1">IF($A8,SUM(INDIRECT("G"&amp;$Z8+1&amp;":H"&amp;ROW())),)</f>
        <v>4935</v>
      </c>
      <c r="J8" s="24">
        <f ca="1">IF($A8,(SUM(INDIRECT("D"&amp;$Z8+1&amp;":D"&amp;ROW()))/($T8*$U8))+(SUM(INDIRECT("G"&amp;$Z8+1&amp;":G"&amp;ROW()))/1000)*($V8/(60*U$2)), )</f>
        <v>2.5476562500000002</v>
      </c>
      <c r="K8" s="14">
        <f ca="1">IF($A8,(SUM(INDIRECT("E"&amp;$Z8+1&amp;":E"&amp;ROW()))/($T8*$U8))+(SUM(INDIRECT("H"&amp;$Z8+1&amp;":H"&amp;ROW()))/1000)*($V8/(60*8)), )</f>
        <v>0</v>
      </c>
      <c r="L8" s="14">
        <f ca="1">IF($A8,J8+K8,)</f>
        <v>2.5476562500000002</v>
      </c>
      <c r="M8" s="15">
        <f ca="1">IF($A8,INDIRECT("P"&amp;$Z8)+$L8,)</f>
        <v>41755.547656249997</v>
      </c>
      <c r="N8" s="18" t="str">
        <f ca="1">IF($A8, CHOOSE(WEEKDAY($M8), "Sun", "Mon", "Tue", "Wed", "Thu", "Fri", "Sat"), )</f>
        <v>Sat</v>
      </c>
      <c r="O8" s="14">
        <f ca="1">IF($A8, ROUNDUP($L8, 0) - $L8, )</f>
        <v>0.45234374999999982</v>
      </c>
      <c r="P8" s="15">
        <f ca="1">IF($A8,$M8+$O8, )</f>
        <v>41756</v>
      </c>
      <c r="Q8" s="18" t="str">
        <f ca="1">IF($A8, CHOOSE(WEEKDAY($P8), "Sun", "Mon", "Tue", "Wed", "Thu", "Fri", "Sat"), )</f>
        <v>Sun</v>
      </c>
      <c r="R8" s="14">
        <f ca="1">IF($A8, $F8/$L8, )</f>
        <v>16.367985280588776</v>
      </c>
      <c r="S8" s="14">
        <f ca="1">IF($A8, $I8/$L8, )</f>
        <v>1937.074517019319</v>
      </c>
      <c r="T8" s="14">
        <f ca="1">IF($A8,INDIRECT("T"&amp;$Z8),)</f>
        <v>2.5</v>
      </c>
      <c r="U8" s="14">
        <f ca="1">IF($A8,INDIRECT("U"&amp;$Z8),)</f>
        <v>8</v>
      </c>
      <c r="V8" s="14">
        <f ca="1">IF($A8,INDIRECT("V"&amp;$Z8),)</f>
        <v>45</v>
      </c>
      <c r="W8" s="5" t="s">
        <v>36</v>
      </c>
      <c r="X8" s="6"/>
      <c r="Y8" s="19">
        <v>2</v>
      </c>
      <c r="Z8" s="16">
        <f t="array" ref="Z8">IF($A8,MAX(IF((A:A=TRUE) * (ROW(A:A)&lt;ROW()),ROW(A:A))),)</f>
        <v>7</v>
      </c>
    </row>
    <row r="9" spans="1:26" ht="15" customHeight="1">
      <c r="A9" s="11" t="b">
        <v>1</v>
      </c>
      <c r="B9" s="12" t="str">
        <f ca="1">IF($A9,INDIRECT("C"&amp;$Z9),)</f>
        <v>Anza</v>
      </c>
      <c r="C9" s="5" t="s">
        <v>37</v>
      </c>
      <c r="D9" s="13">
        <v>27.3</v>
      </c>
      <c r="E9" s="13">
        <v>0</v>
      </c>
      <c r="F9" s="14">
        <f ca="1">IF($A9,SUM(INDIRECT("D"&amp;$Z9+1&amp;":E"&amp;ROW()),X9,INDIRECT("X"&amp;$Z9)),)</f>
        <v>29.900000000000002</v>
      </c>
      <c r="G9" s="13">
        <v>5276</v>
      </c>
      <c r="H9" s="13">
        <v>0</v>
      </c>
      <c r="I9" s="14">
        <f ca="1">IF($A9,SUM(INDIRECT("G"&amp;$Z9+1&amp;":H"&amp;ROW())),)</f>
        <v>5276</v>
      </c>
      <c r="J9" s="24">
        <f ca="1">IF($A9,(SUM(INDIRECT("D"&amp;$Z9+1&amp;":D"&amp;ROW()))/($T9*$U9))+(SUM(INDIRECT("G"&amp;$Z9+1&amp;":G"&amp;ROW()))/1000)*($V9/(60*U$2)), )</f>
        <v>1.8596249999999999</v>
      </c>
      <c r="K9" s="14">
        <f ca="1">IF($A9,(SUM(INDIRECT("E"&amp;$Z9+1&amp;":E"&amp;ROW()))/($T9*$U9))+(SUM(INDIRECT("H"&amp;$Z9+1&amp;":H"&amp;ROW()))/1000)*($V9/(60*8)), )</f>
        <v>0</v>
      </c>
      <c r="L9" s="14">
        <f ca="1">IF($A9,J9+K9,)</f>
        <v>1.8596249999999999</v>
      </c>
      <c r="M9" s="15">
        <f ca="1">IF($A9,INDIRECT("P"&amp;$Z9)+$L9,)</f>
        <v>41757.859624999997</v>
      </c>
      <c r="N9" s="9" t="str">
        <f ca="1">IF($A9, CHOOSE(WEEKDAY($M9), "Sun", "Mon", "Tue", "Wed", "Thu", "Fri", "Sat"), )</f>
        <v>Mon</v>
      </c>
      <c r="O9" s="14">
        <f ca="1">IF($A9, ROUNDUP($L9, 0) - $L9, )</f>
        <v>0.14037500000000014</v>
      </c>
      <c r="P9" s="15">
        <f ca="1">IF($A9,$M9+$O9, )</f>
        <v>41758</v>
      </c>
      <c r="Q9" s="9" t="str">
        <f ca="1">IF($A9, CHOOSE(WEEKDAY($P9), "Sun", "Mon", "Tue", "Wed", "Thu", "Fri", "Sat"), )</f>
        <v>Tue</v>
      </c>
      <c r="R9" s="14">
        <f ca="1">IF($A9, $F9/$L9, )</f>
        <v>16.078510452376154</v>
      </c>
      <c r="S9" s="14">
        <f ca="1">IF($A9, $I9/$L9, )</f>
        <v>2837.1311420313236</v>
      </c>
      <c r="T9" s="14">
        <f ca="1">IF($A9,INDIRECT("T"&amp;$Z9),)</f>
        <v>2.5</v>
      </c>
      <c r="U9" s="14">
        <f ca="1">IF($A9,INDIRECT("U"&amp;$Z9),)</f>
        <v>8</v>
      </c>
      <c r="V9" s="14">
        <f ca="1">IF($A9,INDIRECT("V"&amp;$Z9),)</f>
        <v>45</v>
      </c>
      <c r="W9" s="5" t="s">
        <v>38</v>
      </c>
      <c r="X9" s="19">
        <v>2.6</v>
      </c>
      <c r="Y9" s="19">
        <v>2.6</v>
      </c>
      <c r="Z9" s="16">
        <f t="array" ref="Z9">IF($A9,MAX(IF((A:A=TRUE) * (ROW(A:A)&lt;ROW()),ROW(A:A))),)</f>
        <v>8</v>
      </c>
    </row>
    <row r="10" spans="1:26" ht="15" customHeight="1">
      <c r="A10" s="11" t="b">
        <v>1</v>
      </c>
      <c r="B10" s="12" t="str">
        <f ca="1">IF($A10,INDIRECT("C"&amp;$Z10),)</f>
        <v>Idyllwild</v>
      </c>
      <c r="C10" s="5" t="s">
        <v>39</v>
      </c>
      <c r="D10" s="13">
        <v>31</v>
      </c>
      <c r="E10" s="13">
        <v>0</v>
      </c>
      <c r="F10" s="14">
        <f ca="1">IF($A10,SUM(INDIRECT("D"&amp;$Z10+1&amp;":E"&amp;ROW()),X10,INDIRECT("X"&amp;$Z10)),)</f>
        <v>33.6</v>
      </c>
      <c r="G10" s="13">
        <v>1860</v>
      </c>
      <c r="H10" s="13">
        <v>0</v>
      </c>
      <c r="I10" s="14">
        <f ca="1">IF($A10,SUM(INDIRECT("G"&amp;$Z10+1&amp;":H"&amp;ROW())),)</f>
        <v>1860</v>
      </c>
      <c r="J10" s="24">
        <f ca="1">IF($A10,(SUM(INDIRECT("D"&amp;$Z10+1&amp;":D"&amp;ROW()))/($T10*$U10))+(SUM(INDIRECT("G"&amp;$Z10+1&amp;":G"&amp;ROW()))/1000)*($V10/(60*U$2)), )</f>
        <v>1.724375</v>
      </c>
      <c r="K10" s="14">
        <f ca="1">IF($A10,(SUM(INDIRECT("E"&amp;$Z10+1&amp;":E"&amp;ROW()))/($T10*$U10))+(SUM(INDIRECT("H"&amp;$Z10+1&amp;":H"&amp;ROW()))/1000)*($V10/(60*8)), )</f>
        <v>0</v>
      </c>
      <c r="L10" s="14">
        <f ca="1">IF($A10,J10+K10,)</f>
        <v>1.724375</v>
      </c>
      <c r="M10" s="15">
        <f ca="1">IF($A10,INDIRECT("P"&amp;$Z10)+$L10,)</f>
        <v>41759.724374999998</v>
      </c>
      <c r="N10" s="9" t="str">
        <f ca="1">IF($A10, CHOOSE(WEEKDAY($M10), "Sun", "Mon", "Tue", "Wed", "Thu", "Fri", "Sat"), )</f>
        <v>Wed</v>
      </c>
      <c r="O10" s="14">
        <f ca="1">IF($A10, ROUNDUP($L10, 0) - $L10, )</f>
        <v>0.27562500000000001</v>
      </c>
      <c r="P10" s="15">
        <f ca="1">IF($A10,$M10+$O10, )</f>
        <v>41760</v>
      </c>
      <c r="Q10" s="9" t="str">
        <f ca="1">IF($A10, CHOOSE(WEEKDAY($P10), "Sun", "Mon", "Tue", "Wed", "Thu", "Fri", "Sat"), )</f>
        <v>Thu</v>
      </c>
      <c r="R10" s="14">
        <f ca="1">IF($A10, $F10/$L10, )</f>
        <v>19.485320768394345</v>
      </c>
      <c r="S10" s="14">
        <f ca="1">IF($A10, $I10/$L10, )</f>
        <v>1078.6516853932585</v>
      </c>
      <c r="T10" s="14">
        <f ca="1">IF($A10,INDIRECT("T"&amp;$Z10),)</f>
        <v>2.5</v>
      </c>
      <c r="U10" s="14">
        <f ca="1">IF($A10,INDIRECT("U"&amp;$Z10),)</f>
        <v>8</v>
      </c>
      <c r="V10" s="14">
        <f ca="1">IF($A10,INDIRECT("V"&amp;$Z10),)</f>
        <v>45</v>
      </c>
      <c r="W10" s="5" t="s">
        <v>40</v>
      </c>
      <c r="X10" s="6"/>
      <c r="Y10" s="4"/>
      <c r="Z10" s="16">
        <f t="array" ref="Z10">IF($A10,MAX(IF((A:A=TRUE) * (ROW(A:A)&lt;ROW()),ROW(A:A))),)</f>
        <v>9</v>
      </c>
    </row>
    <row r="11" spans="1:26" ht="15" customHeight="1">
      <c r="A11" s="11" t="b">
        <v>1</v>
      </c>
      <c r="B11" s="12" t="str">
        <f ca="1">IF($A11,INDIRECT("C"&amp;$Z11),)</f>
        <v>Interstate 10</v>
      </c>
      <c r="C11" s="5" t="s">
        <v>41</v>
      </c>
      <c r="D11" s="13">
        <v>1.5</v>
      </c>
      <c r="E11" s="13">
        <v>0</v>
      </c>
      <c r="F11" s="14">
        <f ca="1">IF($A11,SUM(INDIRECT("D"&amp;$Z11+1&amp;":E"&amp;ROW()),X11,INDIRECT("X"&amp;$Z11)),)</f>
        <v>1.7</v>
      </c>
      <c r="G11" s="13">
        <v>330</v>
      </c>
      <c r="H11" s="13">
        <v>0</v>
      </c>
      <c r="I11" s="14">
        <f ca="1">IF($A11,SUM(INDIRECT("G"&amp;$Z11+1&amp;":H"&amp;ROW())),)</f>
        <v>330</v>
      </c>
      <c r="J11" s="24">
        <f ca="1">IF($A11,(SUM(INDIRECT("D"&amp;$Z11+1&amp;":D"&amp;ROW()))/($T11*$U11))+(SUM(INDIRECT("G"&amp;$Z11+1&amp;":G"&amp;ROW()))/1000)*($V11/(60*U$2)), )</f>
        <v>0.10593749999999999</v>
      </c>
      <c r="K11" s="14">
        <f ca="1">IF($A11,(SUM(INDIRECT("E"&amp;$Z11+1&amp;":E"&amp;ROW()))/($T11*$U11))+(SUM(INDIRECT("H"&amp;$Z11+1&amp;":H"&amp;ROW()))/1000)*($V11/(60*8)), )</f>
        <v>0</v>
      </c>
      <c r="L11" s="14">
        <f ca="1">IF($A11,J11+K11,)</f>
        <v>0.10593749999999999</v>
      </c>
      <c r="M11" s="15">
        <f ca="1">IF($A11,INDIRECT("P"&amp;$Z11)+$L11,)</f>
        <v>41760.105937499997</v>
      </c>
      <c r="N11" s="9" t="str">
        <f ca="1">IF($A11, CHOOSE(WEEKDAY($M11), "Sun", "Mon", "Tue", "Wed", "Thu", "Fri", "Sat"), )</f>
        <v>Thu</v>
      </c>
      <c r="O11" s="14">
        <f ca="1">IF($A11, ROUNDUP($L11, 0) - $L11, )</f>
        <v>0.89406249999999998</v>
      </c>
      <c r="P11" s="15">
        <f ca="1">IF($A11,$M11+$O11, )</f>
        <v>41761</v>
      </c>
      <c r="Q11" s="9" t="str">
        <f ca="1">IF($A11, CHOOSE(WEEKDAY($P11), "Sun", "Mon", "Tue", "Wed", "Thu", "Fri", "Sat"), )</f>
        <v>Fri</v>
      </c>
      <c r="R11" s="14">
        <f ca="1">IF($A11, $F11/$L11, )</f>
        <v>16.047197640117997</v>
      </c>
      <c r="S11" s="14">
        <f ca="1">IF($A11, $I11/$L11, )</f>
        <v>3115.0442477876109</v>
      </c>
      <c r="T11" s="14">
        <f ca="1">IF($A11,INDIRECT("T"&amp;$Z11),)</f>
        <v>2.5</v>
      </c>
      <c r="U11" s="14">
        <f ca="1">IF($A11,INDIRECT("U"&amp;$Z11),)</f>
        <v>8</v>
      </c>
      <c r="V11" s="14">
        <f ca="1">IF($A11,INDIRECT("V"&amp;$Z11),)</f>
        <v>45</v>
      </c>
      <c r="W11" s="5" t="s">
        <v>42</v>
      </c>
      <c r="X11" s="19">
        <v>0.2</v>
      </c>
      <c r="Y11" s="4"/>
      <c r="Z11" s="16">
        <f t="array" ref="Z11">IF($A11,MAX(IF((A:A=TRUE) * (ROW(A:A)&lt;ROW()),ROW(A:A))),)</f>
        <v>10</v>
      </c>
    </row>
    <row r="12" spans="1:26" ht="15" customHeight="1">
      <c r="A12" s="11" t="b">
        <v>1</v>
      </c>
      <c r="B12" s="12" t="str">
        <f ca="1">IF($A12,INDIRECT("C"&amp;$Z12),)</f>
        <v>Ziggy and the Bear</v>
      </c>
      <c r="C12" s="5" t="s">
        <v>43</v>
      </c>
      <c r="D12" s="13">
        <v>63</v>
      </c>
      <c r="E12" s="13">
        <v>0</v>
      </c>
      <c r="F12" s="14">
        <f ca="1">IF($A12,SUM(INDIRECT("D"&amp;$Z12+1&amp;":E"&amp;ROW()),X12,INDIRECT("X"&amp;$Z12)),)</f>
        <v>63.2</v>
      </c>
      <c r="G12" s="13">
        <v>10117</v>
      </c>
      <c r="H12" s="13">
        <v>0</v>
      </c>
      <c r="I12" s="14">
        <f ca="1">IF($A12,SUM(INDIRECT("G"&amp;$Z12+1&amp;":H"&amp;ROW())),)</f>
        <v>10117</v>
      </c>
      <c r="J12" s="24">
        <f ca="1">IF($A12,(SUM(INDIRECT("D"&amp;$Z12+1&amp;":D"&amp;ROW()))/($T12*$U12))+(SUM(INDIRECT("G"&amp;$Z12+1&amp;":G"&amp;ROW()))/1000)*($V12/(60*U$2)), )</f>
        <v>4.0984687500000003</v>
      </c>
      <c r="K12" s="14">
        <f ca="1">IF($A12,(SUM(INDIRECT("E"&amp;$Z12+1&amp;":E"&amp;ROW()))/($T12*$U12))+(SUM(INDIRECT("H"&amp;$Z12+1&amp;":H"&amp;ROW()))/1000)*($V12/(60*8)), )</f>
        <v>0</v>
      </c>
      <c r="L12" s="14">
        <f ca="1">IF($A12,J12+K12,)</f>
        <v>4.0984687500000003</v>
      </c>
      <c r="M12" s="15">
        <f ca="1">IF($A12,INDIRECT("P"&amp;$Z12)+$L12,)</f>
        <v>41765.098468750002</v>
      </c>
      <c r="N12" s="9" t="str">
        <f ca="1">IF($A12, CHOOSE(WEEKDAY($M12), "Sun", "Mon", "Tue", "Wed", "Thu", "Fri", "Sat"), )</f>
        <v>Tue</v>
      </c>
      <c r="O12" s="14">
        <f ca="1">IF($A12, ROUNDUP($L12, 0) - $L12, )</f>
        <v>0.90153124999999967</v>
      </c>
      <c r="P12" s="15">
        <f ca="1">IF($A12,$M12+$O12, )</f>
        <v>41766</v>
      </c>
      <c r="Q12" s="9" t="str">
        <f ca="1">IF($A12, CHOOSE(WEEKDAY($P12), "Sun", "Mon", "Tue", "Wed", "Thu", "Fri", "Sat"), )</f>
        <v>Wed</v>
      </c>
      <c r="R12" s="14">
        <f ca="1">IF($A12, $F12/$L12, )</f>
        <v>15.420393287127052</v>
      </c>
      <c r="S12" s="14">
        <f ca="1">IF($A12, $I12/$L12, )</f>
        <v>2468.4828937636767</v>
      </c>
      <c r="T12" s="14">
        <f ca="1">IF($A12,INDIRECT("T"&amp;$Z12),)</f>
        <v>2.5</v>
      </c>
      <c r="U12" s="14">
        <f ca="1">IF($A12,INDIRECT("U"&amp;$Z12),)</f>
        <v>8</v>
      </c>
      <c r="V12" s="14">
        <f ca="1">IF($A12,INDIRECT("V"&amp;$Z12),)</f>
        <v>45</v>
      </c>
      <c r="W12" s="5" t="s">
        <v>44</v>
      </c>
      <c r="X12" s="6"/>
      <c r="Y12" s="19">
        <v>5.4</v>
      </c>
      <c r="Z12" s="16">
        <f t="array" ref="Z12">IF($A12,MAX(IF((A:A=TRUE) * (ROW(A:A)&lt;ROW()),ROW(A:A))),)</f>
        <v>11</v>
      </c>
    </row>
    <row r="13" spans="1:26" ht="15" customHeight="1">
      <c r="A13" s="11" t="b">
        <v>1</v>
      </c>
      <c r="B13" s="12" t="str">
        <f ca="1">IF($A13,INDIRECT("C"&amp;$Z13),)</f>
        <v>Big Bear City</v>
      </c>
      <c r="C13" s="5" t="s">
        <v>45</v>
      </c>
      <c r="D13" s="13">
        <v>39</v>
      </c>
      <c r="E13" s="13">
        <v>0</v>
      </c>
      <c r="F13" s="14">
        <f ca="1">IF($A13,SUM(INDIRECT("D"&amp;$Z13+1&amp;":E"&amp;ROW()),X13,INDIRECT("X"&amp;$Z13)),)</f>
        <v>39</v>
      </c>
      <c r="G13" s="13">
        <v>880</v>
      </c>
      <c r="H13" s="13">
        <v>0</v>
      </c>
      <c r="I13" s="14">
        <f ca="1">IF($A13,SUM(INDIRECT("G"&amp;$Z13+1&amp;":H"&amp;ROW())),)</f>
        <v>880</v>
      </c>
      <c r="J13" s="24">
        <f ca="1">IF($A13,(SUM(INDIRECT("D"&amp;$Z13+1&amp;":D"&amp;ROW()))/($T13*$U13))+(SUM(INDIRECT("G"&amp;$Z13+1&amp;":G"&amp;ROW()))/1000)*($V13/(60*U$2)), )</f>
        <v>2.0324999999999998</v>
      </c>
      <c r="K13" s="14">
        <f ca="1">IF($A13,(SUM(INDIRECT("E"&amp;$Z13+1&amp;":E"&amp;ROW()))/($T13*$U13))+(SUM(INDIRECT("H"&amp;$Z13+1&amp;":H"&amp;ROW()))/1000)*($V13/(60*8)), )</f>
        <v>0</v>
      </c>
      <c r="L13" s="14">
        <f ca="1">IF($A13,J13+K13,)</f>
        <v>2.0324999999999998</v>
      </c>
      <c r="M13" s="15">
        <f ca="1">IF($A13,INDIRECT("P"&amp;$Z13)+$L13,)</f>
        <v>41768.032500000001</v>
      </c>
      <c r="N13" s="9" t="str">
        <f ca="1">IF($A13, CHOOSE(WEEKDAY($M13), "Sun", "Mon", "Tue", "Wed", "Thu", "Fri", "Sat"), )</f>
        <v>Fri</v>
      </c>
      <c r="O13" s="14">
        <f ca="1">IF($A13, ROUNDUP($L13, 0) - $L13, )</f>
        <v>0.96750000000000025</v>
      </c>
      <c r="P13" s="15">
        <f ca="1">IF($A13,$M13+$O13, )</f>
        <v>41769</v>
      </c>
      <c r="Q13" s="18" t="str">
        <f ca="1">IF($A13, CHOOSE(WEEKDAY($P13), "Sun", "Mon", "Tue", "Wed", "Thu", "Fri", "Sat"), )</f>
        <v>Sat</v>
      </c>
      <c r="R13" s="14">
        <f ca="1">IF($A13, $F13/$L13, )</f>
        <v>19.188191881918822</v>
      </c>
      <c r="S13" s="14">
        <f ca="1">IF($A13, $I13/$L13, )</f>
        <v>432.96432964329648</v>
      </c>
      <c r="T13" s="14">
        <f ca="1">IF($A13,INDIRECT("T"&amp;$Z13),)</f>
        <v>2.5</v>
      </c>
      <c r="U13" s="14">
        <f ca="1">IF($A13,INDIRECT("U"&amp;$Z13),)</f>
        <v>8</v>
      </c>
      <c r="V13" s="14">
        <f ca="1">IF($A13,INDIRECT("V"&amp;$Z13),)</f>
        <v>45</v>
      </c>
      <c r="W13" s="5" t="s">
        <v>46</v>
      </c>
      <c r="X13" s="6"/>
      <c r="Y13" s="4"/>
      <c r="Z13" s="16">
        <f t="array" ref="Z13">IF($A13,MAX(IF((A:A=TRUE) * (ROW(A:A)&lt;ROW()),ROW(A:A))),)</f>
        <v>12</v>
      </c>
    </row>
    <row r="14" spans="1:26" ht="15" customHeight="1">
      <c r="A14" s="11" t="b">
        <v>1</v>
      </c>
      <c r="B14" s="12" t="str">
        <f ca="1">IF($A14,INDIRECT("C"&amp;$Z14),)</f>
        <v>Highway 173 (south crossing)</v>
      </c>
      <c r="C14" s="5" t="s">
        <v>47</v>
      </c>
      <c r="D14" s="13">
        <v>15.5</v>
      </c>
      <c r="E14" s="13">
        <v>0</v>
      </c>
      <c r="F14" s="14">
        <f ca="1">IF($A14,SUM(INDIRECT("D"&amp;$Z14+1&amp;":E"&amp;ROW()),X14,INDIRECT("X"&amp;$Z14)),)</f>
        <v>15.5</v>
      </c>
      <c r="G14" s="13">
        <v>855</v>
      </c>
      <c r="H14" s="13">
        <v>0</v>
      </c>
      <c r="I14" s="14">
        <f ca="1">IF($A14,SUM(INDIRECT("G"&amp;$Z14+1&amp;":H"&amp;ROW())),)</f>
        <v>855</v>
      </c>
      <c r="J14" s="24">
        <f ca="1">IF($A14,(SUM(INDIRECT("D"&amp;$Z14+1&amp;":D"&amp;ROW()))/($T14*$U14))+(SUM(INDIRECT("G"&amp;$Z14+1&amp;":G"&amp;ROW()))/1000)*($V14/(60*U$2)), )</f>
        <v>0.85515625000000006</v>
      </c>
      <c r="K14" s="14">
        <f ca="1">IF($A14,(SUM(INDIRECT("E"&amp;$Z14+1&amp;":E"&amp;ROW()))/($T14*$U14))+(SUM(INDIRECT("H"&amp;$Z14+1&amp;":H"&amp;ROW()))/1000)*($V14/(60*8)), )</f>
        <v>0</v>
      </c>
      <c r="L14" s="14">
        <f ca="1">IF($A14,J14+K14,)</f>
        <v>0.85515625000000006</v>
      </c>
      <c r="M14" s="15">
        <f ca="1">IF($A14,INDIRECT("P"&amp;$Z14)+$L14,)</f>
        <v>41769.85515625</v>
      </c>
      <c r="N14" s="18" t="str">
        <f ca="1">IF($A14, CHOOSE(WEEKDAY($M14), "Sun", "Mon", "Tue", "Wed", "Thu", "Fri", "Sat"), )</f>
        <v>Sat</v>
      </c>
      <c r="O14" s="14">
        <f ca="1">IF($A14, ROUNDUP($L14, 0) - $L14, )</f>
        <v>0.14484374999999994</v>
      </c>
      <c r="P14" s="15">
        <f ca="1">IF($A14,$M14+$O14, )</f>
        <v>41770</v>
      </c>
      <c r="Q14" s="18" t="str">
        <f ca="1">IF($A14, CHOOSE(WEEKDAY($P14), "Sun", "Mon", "Tue", "Wed", "Thu", "Fri", "Sat"), )</f>
        <v>Sun</v>
      </c>
      <c r="R14" s="14">
        <f ca="1">IF($A14, $F14/$L14, )</f>
        <v>18.125342590900786</v>
      </c>
      <c r="S14" s="14">
        <f ca="1">IF($A14, $I14/$L14, )</f>
        <v>999.81728485291421</v>
      </c>
      <c r="T14" s="14">
        <f ca="1">IF($A14,INDIRECT("T"&amp;$Z14),)</f>
        <v>2.5</v>
      </c>
      <c r="U14" s="14">
        <f ca="1">IF($A14,INDIRECT("U"&amp;$Z14),)</f>
        <v>8</v>
      </c>
      <c r="V14" s="14">
        <f ca="1">IF($A14,INDIRECT("V"&amp;$Z14),)</f>
        <v>45</v>
      </c>
      <c r="W14" s="5" t="s">
        <v>48</v>
      </c>
      <c r="X14" s="6"/>
      <c r="Y14" s="4"/>
      <c r="Z14" s="16">
        <f t="array" ref="Z14">IF($A14,MAX(IF((A:A=TRUE) * (ROW(A:A)&lt;ROW()),ROW(A:A))),)</f>
        <v>13</v>
      </c>
    </row>
    <row r="15" spans="1:26" ht="15" customHeight="1">
      <c r="A15" s="11" t="b">
        <v>1</v>
      </c>
      <c r="B15" s="12" t="str">
        <f ca="1">IF($A15,INDIRECT("C"&amp;$Z15),)</f>
        <v>Highway 138 (near I-15)</v>
      </c>
      <c r="C15" s="5" t="s">
        <v>49</v>
      </c>
      <c r="D15" s="13">
        <v>13.5</v>
      </c>
      <c r="E15" s="13">
        <v>0</v>
      </c>
      <c r="F15" s="14">
        <f ca="1">IF($A15,SUM(INDIRECT("D"&amp;$Z15+1&amp;":E"&amp;ROW()),X15,INDIRECT("X"&amp;$Z15)),)</f>
        <v>13.5</v>
      </c>
      <c r="G15" s="13">
        <v>1035</v>
      </c>
      <c r="H15" s="13">
        <v>0</v>
      </c>
      <c r="I15" s="14">
        <f ca="1">IF($A15,SUM(INDIRECT("G"&amp;$Z15+1&amp;":H"&amp;ROW())),)</f>
        <v>1035</v>
      </c>
      <c r="J15" s="24">
        <f ca="1">IF($A15,(SUM(INDIRECT("D"&amp;$Z15+1&amp;":D"&amp;ROW()))/($T15*$U15))+(SUM(INDIRECT("G"&amp;$Z15+1&amp;":G"&amp;ROW()))/1000)*($V15/(60*U$2)), )</f>
        <v>0.77203125000000006</v>
      </c>
      <c r="K15" s="14">
        <f ca="1">IF($A15,(SUM(INDIRECT("E"&amp;$Z15+1&amp;":E"&amp;ROW()))/($T15*$U15))+(SUM(INDIRECT("H"&amp;$Z15+1&amp;":H"&amp;ROW()))/1000)*($V15/(60*8)), )</f>
        <v>0</v>
      </c>
      <c r="L15" s="14">
        <f ca="1">IF($A15,J15+K15,)</f>
        <v>0.77203125000000006</v>
      </c>
      <c r="M15" s="15">
        <f ca="1">IF($A15,INDIRECT("P"&amp;$Z15)+$L15,)</f>
        <v>41770.772031250002</v>
      </c>
      <c r="N15" s="18" t="str">
        <f ca="1">IF($A15, CHOOSE(WEEKDAY($M15), "Sun", "Mon", "Tue", "Wed", "Thu", "Fri", "Sat"), )</f>
        <v>Sun</v>
      </c>
      <c r="O15" s="14">
        <f ca="1">IF($A15, ROUNDUP($L15, 0) - $L15, )</f>
        <v>0.22796874999999994</v>
      </c>
      <c r="P15" s="15">
        <f ca="1">IF($A15,$M15+$O15, )</f>
        <v>41771</v>
      </c>
      <c r="Q15" s="9" t="str">
        <f ca="1">IF($A15, CHOOSE(WEEKDAY($P15), "Sun", "Mon", "Tue", "Wed", "Thu", "Fri", "Sat"), )</f>
        <v>Mon</v>
      </c>
      <c r="R15" s="14">
        <f ca="1">IF($A15, $F15/$L15, )</f>
        <v>17.486338797814206</v>
      </c>
      <c r="S15" s="14">
        <f ca="1">IF($A15, $I15/$L15, )</f>
        <v>1340.6193078324225</v>
      </c>
      <c r="T15" s="14">
        <f ca="1">IF($A15,INDIRECT("T"&amp;$Z15),)</f>
        <v>2.5</v>
      </c>
      <c r="U15" s="14">
        <f ca="1">IF($A15,INDIRECT("U"&amp;$Z15),)</f>
        <v>8</v>
      </c>
      <c r="V15" s="14">
        <f ca="1">IF($A15,INDIRECT("V"&amp;$Z15),)</f>
        <v>45</v>
      </c>
      <c r="W15" s="5" t="s">
        <v>50</v>
      </c>
      <c r="X15" s="6"/>
      <c r="Y15" s="19">
        <v>0.5</v>
      </c>
      <c r="Z15" s="16">
        <f t="array" ref="Z15">IF($A15,MAX(IF((A:A=TRUE) * (ROW(A:A)&lt;ROW()),ROW(A:A))),)</f>
        <v>14</v>
      </c>
    </row>
    <row r="16" spans="1:26" ht="15" customHeight="1">
      <c r="A16" s="11" t="b">
        <v>1</v>
      </c>
      <c r="B16" s="12" t="str">
        <f ca="1">IF($A16,INDIRECT("C"&amp;$Z16),)</f>
        <v>Best Western Inn</v>
      </c>
      <c r="C16" s="5" t="s">
        <v>51</v>
      </c>
      <c r="D16" s="13">
        <v>21.5</v>
      </c>
      <c r="E16" s="13">
        <v>0</v>
      </c>
      <c r="F16" s="14">
        <f ca="1">IF($A16,SUM(INDIRECT("D"&amp;$Z16+1&amp;":E"&amp;ROW()),X16,INDIRECT("X"&amp;$Z16)),)</f>
        <v>25.1</v>
      </c>
      <c r="G16" s="13">
        <v>5320</v>
      </c>
      <c r="H16" s="13">
        <v>0</v>
      </c>
      <c r="I16" s="14">
        <f ca="1">IF($A16,SUM(INDIRECT("G"&amp;$Z16+1&amp;":H"&amp;ROW())),)</f>
        <v>5320</v>
      </c>
      <c r="J16" s="24">
        <f ca="1">IF($A16,(SUM(INDIRECT("D"&amp;$Z16+1&amp;":D"&amp;ROW()))/($T16*$U16))+(SUM(INDIRECT("G"&amp;$Z16+1&amp;":G"&amp;ROW()))/1000)*($V16/(60*U$2)), )</f>
        <v>1.57375</v>
      </c>
      <c r="K16" s="14">
        <f ca="1">IF($A16,(SUM(INDIRECT("E"&amp;$Z16+1&amp;":E"&amp;ROW()))/($T16*$U16))+(SUM(INDIRECT("H"&amp;$Z16+1&amp;":H"&amp;ROW()))/1000)*($V16/(60*8)), )</f>
        <v>0</v>
      </c>
      <c r="L16" s="14">
        <f ca="1">IF($A16,J16+K16,)</f>
        <v>1.57375</v>
      </c>
      <c r="M16" s="15">
        <f ca="1">IF($A16,INDIRECT("P"&amp;$Z16)+$L16,)</f>
        <v>41772.573750000003</v>
      </c>
      <c r="N16" s="9" t="str">
        <f ca="1">IF($A16, CHOOSE(WEEKDAY($M16), "Sun", "Mon", "Tue", "Wed", "Thu", "Fri", "Sat"), )</f>
        <v>Tue</v>
      </c>
      <c r="O16" s="14">
        <f ca="1">IF($A16, ROUNDUP($L16, 0) - $L16, )</f>
        <v>0.42625000000000002</v>
      </c>
      <c r="P16" s="15">
        <f ca="1">IF($A16,$M16+$O16, )</f>
        <v>41773</v>
      </c>
      <c r="Q16" s="9" t="str">
        <f ca="1">IF($A16, CHOOSE(WEEKDAY($P16), "Sun", "Mon", "Tue", "Wed", "Thu", "Fri", "Sat"), )</f>
        <v>Wed</v>
      </c>
      <c r="R16" s="14">
        <f ca="1">IF($A16, $F16/$L16, )</f>
        <v>15.949166004765688</v>
      </c>
      <c r="S16" s="14">
        <f ca="1">IF($A16, $I16/$L16, )</f>
        <v>3380.4606830818111</v>
      </c>
      <c r="T16" s="14">
        <f ca="1">IF($A16,INDIRECT("T"&amp;$Z16),)</f>
        <v>2.5</v>
      </c>
      <c r="U16" s="14">
        <f ca="1">IF($A16,INDIRECT("U"&amp;$Z16),)</f>
        <v>8</v>
      </c>
      <c r="V16" s="14">
        <f ca="1">IF($A16,INDIRECT("V"&amp;$Z16),)</f>
        <v>45</v>
      </c>
      <c r="W16" s="5" t="s">
        <v>52</v>
      </c>
      <c r="X16" s="19">
        <v>3.6</v>
      </c>
      <c r="Y16" s="4"/>
      <c r="Z16" s="16">
        <f t="array" ref="Z16">IF($A16,MAX(IF((A:A=TRUE) * (ROW(A:A)&lt;ROW()),ROW(A:A))),)</f>
        <v>15</v>
      </c>
    </row>
    <row r="17" spans="1:26" ht="15" customHeight="1">
      <c r="A17" s="11" t="b">
        <v>1</v>
      </c>
      <c r="B17" s="12" t="str">
        <f ca="1">IF($A17,INDIRECT("C"&amp;$Z17),)</f>
        <v>Wrightwood</v>
      </c>
      <c r="C17" s="5" t="s">
        <v>53</v>
      </c>
      <c r="D17" s="14">
        <v>80.599999999999895</v>
      </c>
      <c r="E17" s="13">
        <v>0</v>
      </c>
      <c r="F17" s="14">
        <f ca="1">IF($A17,SUM(INDIRECT("D"&amp;$Z17+1&amp;":E"&amp;ROW()),X17,INDIRECT("X"&amp;$Z17)),)</f>
        <v>84.199999999999889</v>
      </c>
      <c r="G17" s="13">
        <v>9233</v>
      </c>
      <c r="H17" s="13">
        <v>0</v>
      </c>
      <c r="I17" s="14">
        <f ca="1">IF($A17,SUM(INDIRECT("G"&amp;$Z17+1&amp;":H"&amp;ROW())),)</f>
        <v>9233</v>
      </c>
      <c r="J17" s="24">
        <f ca="1">IF($A17,(SUM(INDIRECT("D"&amp;$Z17+1&amp;":D"&amp;ROW()))/($T17*$U17))+(SUM(INDIRECT("G"&amp;$Z17+1&amp;":G"&amp;ROW()))/1000)*($V17/(60*U$2)), )</f>
        <v>4.8955937499999953</v>
      </c>
      <c r="K17" s="14">
        <f ca="1">IF($A17,(SUM(INDIRECT("E"&amp;$Z17+1&amp;":E"&amp;ROW()))/($T17*$U17))+(SUM(INDIRECT("H"&amp;$Z17+1&amp;":H"&amp;ROW()))/1000)*($V17/(60*8)), )</f>
        <v>0</v>
      </c>
      <c r="L17" s="14">
        <f ca="1">IF($A17,J17+K17,)</f>
        <v>4.8955937499999953</v>
      </c>
      <c r="M17" s="15">
        <f ca="1">IF($A17,INDIRECT("P"&amp;$Z17)+$L17,)</f>
        <v>41777.89559375</v>
      </c>
      <c r="N17" s="18" t="str">
        <f ca="1">IF($A17, CHOOSE(WEEKDAY($M17), "Sun", "Mon", "Tue", "Wed", "Thu", "Fri", "Sat"), )</f>
        <v>Sun</v>
      </c>
      <c r="O17" s="14">
        <f ca="1">IF($A17, ROUNDUP($L17, 0) - $L17, )</f>
        <v>0.1044062500000047</v>
      </c>
      <c r="P17" s="15">
        <f ca="1">IF($A17,$M17+$O17, )</f>
        <v>41778</v>
      </c>
      <c r="Q17" s="9" t="str">
        <f ca="1">IF($A17, CHOOSE(WEEKDAY($P17), "Sun", "Mon", "Tue", "Wed", "Thu", "Fri", "Sat"), )</f>
        <v>Mon</v>
      </c>
      <c r="R17" s="14">
        <f ca="1">IF($A17, $F17/$L17, )</f>
        <v>17.199139532360089</v>
      </c>
      <c r="S17" s="14">
        <f ca="1">IF($A17, $I17/$L17, )</f>
        <v>1885.9816544213884</v>
      </c>
      <c r="T17" s="14">
        <f ca="1">IF($A17,INDIRECT("T"&amp;$Z17),)</f>
        <v>2.5</v>
      </c>
      <c r="U17" s="14">
        <f ca="1">IF($A17,INDIRECT("U"&amp;$Z17),)</f>
        <v>8</v>
      </c>
      <c r="V17" s="14">
        <f ca="1">IF($A17,INDIRECT("V"&amp;$Z17),)</f>
        <v>45</v>
      </c>
      <c r="W17" s="5" t="s">
        <v>54</v>
      </c>
      <c r="X17" s="6"/>
      <c r="Y17" s="19">
        <v>5.9</v>
      </c>
      <c r="Z17" s="16">
        <f t="array" ref="Z17">IF($A17,MAX(IF((A:A=TRUE) * (ROW(A:A)&lt;ROW()),ROW(A:A))),)</f>
        <v>16</v>
      </c>
    </row>
    <row r="18" spans="1:26" ht="15" customHeight="1">
      <c r="A18" s="11" t="b">
        <v>1</v>
      </c>
      <c r="B18" s="12" t="str">
        <f ca="1">IF($A18,INDIRECT("C"&amp;$Z18),)</f>
        <v>Acton</v>
      </c>
      <c r="C18" s="5" t="s">
        <v>55</v>
      </c>
      <c r="D18" s="14">
        <v>10.1999999999999</v>
      </c>
      <c r="E18" s="13">
        <v>0</v>
      </c>
      <c r="F18" s="14">
        <f ca="1">IF($A18,SUM(INDIRECT("D"&amp;$Z18+1&amp;":E"&amp;ROW()),X18,INDIRECT("X"&amp;$Z18)),)</f>
        <v>10.1999999999999</v>
      </c>
      <c r="G18" s="13">
        <v>1382</v>
      </c>
      <c r="H18" s="13">
        <v>0</v>
      </c>
      <c r="I18" s="14">
        <f ca="1">IF($A18,SUM(INDIRECT("G"&amp;$Z18+1&amp;":H"&amp;ROW())),)</f>
        <v>1382</v>
      </c>
      <c r="J18" s="24">
        <f ca="1">IF($A18,(SUM(INDIRECT("D"&amp;$Z18+1&amp;":D"&amp;ROW()))/($T18*$U18))+(SUM(INDIRECT("G"&amp;$Z18+1&amp;":G"&amp;ROW()))/1000)*($V18/(60*U$2)), )</f>
        <v>0.63956249999999504</v>
      </c>
      <c r="K18" s="14">
        <f ca="1">IF($A18,(SUM(INDIRECT("E"&amp;$Z18+1&amp;":E"&amp;ROW()))/($T18*$U18))+(SUM(INDIRECT("H"&amp;$Z18+1&amp;":H"&amp;ROW()))/1000)*($V18/(60*8)), )</f>
        <v>0</v>
      </c>
      <c r="L18" s="14">
        <f ca="1">IF($A18,J18+K18,)</f>
        <v>0.63956249999999504</v>
      </c>
      <c r="M18" s="15">
        <f ca="1">IF($A18,INDIRECT("P"&amp;$Z18)+$L18,)</f>
        <v>41778.6395625</v>
      </c>
      <c r="N18" s="9" t="str">
        <f ca="1">IF($A18, CHOOSE(WEEKDAY($M18), "Sun", "Mon", "Tue", "Wed", "Thu", "Fri", "Sat"), )</f>
        <v>Mon</v>
      </c>
      <c r="O18" s="14">
        <f ca="1">IF($A18, ROUNDUP($L18, 0) - $L18, )</f>
        <v>0.36043750000000496</v>
      </c>
      <c r="P18" s="15">
        <f ca="1">IF($A18,$M18+$O18, )</f>
        <v>41779</v>
      </c>
      <c r="Q18" s="9" t="str">
        <f ca="1">IF($A18, CHOOSE(WEEKDAY($P18), "Sun", "Mon", "Tue", "Wed", "Thu", "Fri", "Sat"), )</f>
        <v>Tue</v>
      </c>
      <c r="R18" s="14">
        <f ca="1">IF($A18, $F18/$L18, )</f>
        <v>15.948402228085573</v>
      </c>
      <c r="S18" s="14">
        <f ca="1">IF($A18, $I18/$L18, )</f>
        <v>2160.8521450210274</v>
      </c>
      <c r="T18" s="14">
        <f ca="1">IF($A18,INDIRECT("T"&amp;$Z18),)</f>
        <v>2.5</v>
      </c>
      <c r="U18" s="14">
        <f ca="1">IF($A18,INDIRECT("U"&amp;$Z18),)</f>
        <v>8</v>
      </c>
      <c r="V18" s="14">
        <f ca="1">IF($A18,INDIRECT("V"&amp;$Z18),)</f>
        <v>45</v>
      </c>
      <c r="W18" s="5" t="s">
        <v>56</v>
      </c>
      <c r="X18" s="6"/>
      <c r="Y18" s="4"/>
      <c r="Z18" s="16">
        <f t="array" ref="Z18">IF($A18,MAX(IF((A:A=TRUE) * (ROW(A:A)&lt;ROW()),ROW(A:A))),)</f>
        <v>17</v>
      </c>
    </row>
    <row r="19" spans="1:26" ht="15" customHeight="1">
      <c r="A19" s="11" t="b">
        <v>1</v>
      </c>
      <c r="B19" s="12" t="str">
        <f ca="1">IF($A19,INDIRECT("C"&amp;$Z19),)</f>
        <v>Agua Dulce</v>
      </c>
      <c r="C19" s="5" t="s">
        <v>57</v>
      </c>
      <c r="D19" s="13">
        <v>24.2</v>
      </c>
      <c r="E19" s="13">
        <v>0</v>
      </c>
      <c r="F19" s="14">
        <f ca="1">IF($A19,SUM(INDIRECT("D"&amp;$Z19+1&amp;":E"&amp;ROW()),X19,INDIRECT("X"&amp;$Z19)),)</f>
        <v>24.2</v>
      </c>
      <c r="G19" s="13">
        <v>3120</v>
      </c>
      <c r="H19" s="13">
        <v>0</v>
      </c>
      <c r="I19" s="14">
        <f ca="1">IF($A19,SUM(INDIRECT("G"&amp;$Z19+1&amp;":H"&amp;ROW())),)</f>
        <v>3120</v>
      </c>
      <c r="J19" s="24">
        <f ca="1">IF($A19,(SUM(INDIRECT("D"&amp;$Z19+1&amp;":D"&amp;ROW()))/($T19*$U19))+(SUM(INDIRECT("G"&amp;$Z19+1&amp;":G"&amp;ROW()))/1000)*($V19/(60*U$2)), )</f>
        <v>1.5024999999999999</v>
      </c>
      <c r="K19" s="14">
        <f ca="1">IF($A19,(SUM(INDIRECT("E"&amp;$Z19+1&amp;":E"&amp;ROW()))/($T19*$U19))+(SUM(INDIRECT("H"&amp;$Z19+1&amp;":H"&amp;ROW()))/1000)*($V19/(60*8)), )</f>
        <v>0</v>
      </c>
      <c r="L19" s="14">
        <f ca="1">IF($A19,J19+K19,)</f>
        <v>1.5024999999999999</v>
      </c>
      <c r="M19" s="15">
        <f ca="1">IF($A19,INDIRECT("P"&amp;$Z19)+$L19,)</f>
        <v>41780.502500000002</v>
      </c>
      <c r="N19" s="9" t="str">
        <f ca="1">IF($A19, CHOOSE(WEEKDAY($M19), "Sun", "Mon", "Tue", "Wed", "Thu", "Fri", "Sat"), )</f>
        <v>Wed</v>
      </c>
      <c r="O19" s="14">
        <f ca="1">IF($A19, ROUNDUP($L19, 0) - $L19, )</f>
        <v>0.49750000000000005</v>
      </c>
      <c r="P19" s="15">
        <f ca="1">IF($A19,$M19+$O19, )</f>
        <v>41781</v>
      </c>
      <c r="Q19" s="9" t="str">
        <f ca="1">IF($A19, CHOOSE(WEEKDAY($P19), "Sun", "Mon", "Tue", "Wed", "Thu", "Fri", "Sat"), )</f>
        <v>Thu</v>
      </c>
      <c r="R19" s="14">
        <f ca="1">IF($A19, $F19/$L19, )</f>
        <v>16.10648918469218</v>
      </c>
      <c r="S19" s="14">
        <f ca="1">IF($A19, $I19/$L19, )</f>
        <v>2076.5391014975044</v>
      </c>
      <c r="T19" s="14">
        <f ca="1">IF($A19,INDIRECT("T"&amp;$Z19),)</f>
        <v>2.5</v>
      </c>
      <c r="U19" s="14">
        <f ca="1">IF($A19,INDIRECT("U"&amp;$Z19),)</f>
        <v>8</v>
      </c>
      <c r="V19" s="14">
        <f ca="1">IF($A19,INDIRECT("V"&amp;$Z19),)</f>
        <v>45</v>
      </c>
      <c r="W19" s="5" t="s">
        <v>58</v>
      </c>
      <c r="X19" s="6"/>
      <c r="Y19" s="19">
        <v>2</v>
      </c>
      <c r="Z19" s="16">
        <f t="array" ref="Z19">IF($A19,MAX(IF((A:A=TRUE) * (ROW(A:A)&lt;ROW()),ROW(A:A))),)</f>
        <v>18</v>
      </c>
    </row>
    <row r="20" spans="1:26" ht="15" customHeight="1">
      <c r="A20" s="11" t="b">
        <v>1</v>
      </c>
      <c r="B20" s="12" t="str">
        <f ca="1">IF($A20,INDIRECT("C"&amp;$Z20),)</f>
        <v>Green Valley/Andersons</v>
      </c>
      <c r="C20" s="5" t="s">
        <v>59</v>
      </c>
      <c r="D20" s="13">
        <v>7.7</v>
      </c>
      <c r="E20" s="13">
        <v>0</v>
      </c>
      <c r="F20" s="14">
        <f ca="1">IF($A20,SUM(INDIRECT("D"&amp;$Z20+1&amp;":E"&amp;ROW()),X20,INDIRECT("X"&amp;$Z20)),)</f>
        <v>7.7</v>
      </c>
      <c r="G20" s="13">
        <v>890</v>
      </c>
      <c r="H20" s="13">
        <v>0</v>
      </c>
      <c r="I20" s="14">
        <f ca="1">IF($A20,SUM(INDIRECT("G"&amp;$Z20+1&amp;":H"&amp;ROW())),)</f>
        <v>890</v>
      </c>
      <c r="J20" s="24">
        <f ca="1">IF($A20,(SUM(INDIRECT("D"&amp;$Z20+1&amp;":D"&amp;ROW()))/($T20*$U20))+(SUM(INDIRECT("G"&amp;$Z20+1&amp;":G"&amp;ROW()))/1000)*($V20/(60*U$2)), )</f>
        <v>0.46843750000000001</v>
      </c>
      <c r="K20" s="14">
        <f ca="1">IF($A20,(SUM(INDIRECT("E"&amp;$Z20+1&amp;":E"&amp;ROW()))/($T20*$U20))+(SUM(INDIRECT("H"&amp;$Z20+1&amp;":H"&amp;ROW()))/1000)*($V20/(60*8)), )</f>
        <v>0</v>
      </c>
      <c r="L20" s="14">
        <f ca="1">IF($A20,J20+K20,)</f>
        <v>0.46843750000000001</v>
      </c>
      <c r="M20" s="15">
        <f ca="1">IF($A20,INDIRECT("P"&amp;$Z20)+$L20,)</f>
        <v>41781.4684375</v>
      </c>
      <c r="N20" s="9" t="str">
        <f ca="1">IF($A20, CHOOSE(WEEKDAY($M20), "Sun", "Mon", "Tue", "Wed", "Thu", "Fri", "Sat"), )</f>
        <v>Thu</v>
      </c>
      <c r="O20" s="14">
        <f ca="1">IF($A20, ROUNDUP($L20, 0) - $L20, )</f>
        <v>0.53156249999999994</v>
      </c>
      <c r="P20" s="15">
        <f ca="1">IF($A20,$M20+$O20, )</f>
        <v>41782</v>
      </c>
      <c r="Q20" s="9" t="str">
        <f ca="1">IF($A20, CHOOSE(WEEKDAY($P20), "Sun", "Mon", "Tue", "Wed", "Thu", "Fri", "Sat"), )</f>
        <v>Fri</v>
      </c>
      <c r="R20" s="14">
        <f ca="1">IF($A20, $F20/$L20, )</f>
        <v>16.437625083388927</v>
      </c>
      <c r="S20" s="14">
        <f ca="1">IF($A20, $I20/$L20, )</f>
        <v>1899.9332888592394</v>
      </c>
      <c r="T20" s="14">
        <f ca="1">IF($A20,INDIRECT("T"&amp;$Z20),)</f>
        <v>2.5</v>
      </c>
      <c r="U20" s="14">
        <f ca="1">IF($A20,INDIRECT("U"&amp;$Z20),)</f>
        <v>8</v>
      </c>
      <c r="V20" s="14">
        <f ca="1">IF($A20,INDIRECT("V"&amp;$Z20),)</f>
        <v>45</v>
      </c>
      <c r="W20" s="5" t="s">
        <v>60</v>
      </c>
      <c r="X20" s="6"/>
      <c r="Y20" s="19">
        <v>2.1</v>
      </c>
      <c r="Z20" s="16">
        <f t="array" ref="Z20">IF($A20,MAX(IF((A:A=TRUE) * (ROW(A:A)&lt;ROW()),ROW(A:A))),)</f>
        <v>19</v>
      </c>
    </row>
    <row r="21" spans="1:26" ht="15" customHeight="1">
      <c r="A21" s="11" t="b">
        <v>1</v>
      </c>
      <c r="B21" s="12" t="str">
        <f ca="1">IF($A21,INDIRECT("C"&amp;$Z21),)</f>
        <v>Lake Hughes</v>
      </c>
      <c r="C21" s="5" t="s">
        <v>61</v>
      </c>
      <c r="D21" s="13">
        <v>32.1</v>
      </c>
      <c r="E21" s="13">
        <v>0</v>
      </c>
      <c r="F21" s="14">
        <f ca="1">IF($A21,SUM(INDIRECT("D"&amp;$Z21+1&amp;":E"&amp;ROW()),X21,INDIRECT("X"&amp;$Z21)),)</f>
        <v>32.1</v>
      </c>
      <c r="G21" s="13">
        <v>3555</v>
      </c>
      <c r="H21" s="13">
        <v>0</v>
      </c>
      <c r="I21" s="14">
        <f ca="1">IF($A21,SUM(INDIRECT("G"&amp;$Z21+1&amp;":H"&amp;ROW())),)</f>
        <v>3555</v>
      </c>
      <c r="J21" s="24">
        <f ca="1">IF($A21,(SUM(INDIRECT("D"&amp;$Z21+1&amp;":D"&amp;ROW()))/($T21*$U21))+(SUM(INDIRECT("G"&amp;$Z21+1&amp;":G"&amp;ROW()))/1000)*($V21/(60*U$2)), )</f>
        <v>1.93828125</v>
      </c>
      <c r="K21" s="14">
        <f ca="1">IF($A21,(SUM(INDIRECT("E"&amp;$Z21+1&amp;":E"&amp;ROW()))/($T21*$U21))+(SUM(INDIRECT("H"&amp;$Z21+1&amp;":H"&amp;ROW()))/1000)*($V21/(60*8)), )</f>
        <v>0</v>
      </c>
      <c r="L21" s="14">
        <f ca="1">IF($A21,J21+K21,)</f>
        <v>1.93828125</v>
      </c>
      <c r="M21" s="15">
        <f ca="1">IF($A21,INDIRECT("P"&amp;$Z21)+$L21,)</f>
        <v>41783.938281249997</v>
      </c>
      <c r="N21" s="18" t="str">
        <f ca="1">IF($A21, CHOOSE(WEEKDAY($M21), "Sun", "Mon", "Tue", "Wed", "Thu", "Fri", "Sat"), )</f>
        <v>Sat</v>
      </c>
      <c r="O21" s="14">
        <f ca="1">IF($A21, ROUNDUP($L21, 0) - $L21, )</f>
        <v>6.1718750000000044E-2</v>
      </c>
      <c r="P21" s="15">
        <f ca="1">IF($A21,$M21+$O21, )</f>
        <v>41784</v>
      </c>
      <c r="Q21" s="18" t="str">
        <f ca="1">IF($A21, CHOOSE(WEEKDAY($P21), "Sun", "Mon", "Tue", "Wed", "Thu", "Fri", "Sat"), )</f>
        <v>Sun</v>
      </c>
      <c r="R21" s="14">
        <f ca="1">IF($A21, $F21/$L21, )</f>
        <v>16.56106408706167</v>
      </c>
      <c r="S21" s="14">
        <f ca="1">IF($A21, $I21/$L21, )</f>
        <v>1834.0991535671101</v>
      </c>
      <c r="T21" s="14">
        <f ca="1">IF($A21,INDIRECT("T"&amp;$Z21),)</f>
        <v>2.5</v>
      </c>
      <c r="U21" s="14">
        <f ca="1">IF($A21,INDIRECT("U"&amp;$Z21),)</f>
        <v>8</v>
      </c>
      <c r="V21" s="14">
        <f ca="1">IF($A21,INDIRECT("V"&amp;$Z21),)</f>
        <v>45</v>
      </c>
      <c r="W21" s="5" t="s">
        <v>48</v>
      </c>
      <c r="X21" s="6"/>
      <c r="Y21" s="4"/>
      <c r="Z21" s="16">
        <f t="array" ref="Z21">IF($A21,MAX(IF((A:A=TRUE) * (ROW(A:A)&lt;ROW()),ROW(A:A))),)</f>
        <v>20</v>
      </c>
    </row>
    <row r="22" spans="1:26" ht="15" customHeight="1">
      <c r="A22" s="11" t="b">
        <v>1</v>
      </c>
      <c r="B22" s="12" t="str">
        <f ca="1">IF($A22,INDIRECT("C"&amp;$Z22),)</f>
        <v>Hiker Town</v>
      </c>
      <c r="C22" s="5" t="s">
        <v>62</v>
      </c>
      <c r="D22" s="13">
        <v>39.9</v>
      </c>
      <c r="E22" s="13">
        <v>0</v>
      </c>
      <c r="F22" s="14">
        <f ca="1">IF($A22,SUM(INDIRECT("D"&amp;$Z22+1&amp;":E"&amp;ROW()),X22,INDIRECT("X"&amp;$Z22)),)</f>
        <v>39.9</v>
      </c>
      <c r="G22" s="13">
        <v>3862</v>
      </c>
      <c r="H22" s="13">
        <v>0</v>
      </c>
      <c r="I22" s="14">
        <f ca="1">IF($A22,SUM(INDIRECT("G"&amp;$Z22+1&amp;":H"&amp;ROW())),)</f>
        <v>3862</v>
      </c>
      <c r="J22" s="24">
        <f ca="1">IF($A22,(SUM(INDIRECT("D"&amp;$Z22+1&amp;":D"&amp;ROW()))/($T22*$U22))+(SUM(INDIRECT("G"&amp;$Z22+1&amp;":G"&amp;ROW()))/1000)*($V22/(60*U$2)), )</f>
        <v>2.3570625000000001</v>
      </c>
      <c r="K22" s="14">
        <f ca="1">IF($A22,(SUM(INDIRECT("E"&amp;$Z22+1&amp;":E"&amp;ROW()))/($T22*$U22))+(SUM(INDIRECT("H"&amp;$Z22+1&amp;":H"&amp;ROW()))/1000)*($V22/(60*8)), )</f>
        <v>0</v>
      </c>
      <c r="L22" s="14">
        <f ca="1">IF($A22,J22+K22,)</f>
        <v>2.3570625000000001</v>
      </c>
      <c r="M22" s="15">
        <f ca="1">IF($A22,INDIRECT("P"&amp;$Z22)+$L22,)</f>
        <v>41786.357062499999</v>
      </c>
      <c r="N22" s="9" t="str">
        <f ca="1">IF($A22, CHOOSE(WEEKDAY($M22), "Sun", "Mon", "Tue", "Wed", "Thu", "Fri", "Sat"), )</f>
        <v>Tue</v>
      </c>
      <c r="O22" s="14">
        <f ca="1">IF($A22, ROUNDUP($L22, 0) - $L22, )</f>
        <v>0.64293749999999994</v>
      </c>
      <c r="P22" s="15">
        <f ca="1">IF($A22,$M22+$O22, )</f>
        <v>41787</v>
      </c>
      <c r="Q22" s="9" t="str">
        <f ca="1">IF($A22, CHOOSE(WEEKDAY($P22), "Sun", "Mon", "Tue", "Wed", "Thu", "Fri", "Sat"), )</f>
        <v>Wed</v>
      </c>
      <c r="R22" s="14">
        <f ca="1">IF($A22, $F22/$L22, )</f>
        <v>16.927849813061808</v>
      </c>
      <c r="S22" s="14">
        <f ca="1">IF($A22, $I22/$L22, )</f>
        <v>1638.4800997003686</v>
      </c>
      <c r="T22" s="14">
        <f ca="1">IF($A22,INDIRECT("T"&amp;$Z22),)</f>
        <v>2.5</v>
      </c>
      <c r="U22" s="14">
        <f ca="1">IF($A22,INDIRECT("U"&amp;$Z22),)</f>
        <v>8</v>
      </c>
      <c r="V22" s="14">
        <f ca="1">IF($A22,INDIRECT("V"&amp;$Z22),)</f>
        <v>45</v>
      </c>
      <c r="W22" s="5" t="s">
        <v>63</v>
      </c>
      <c r="X22" s="6"/>
      <c r="Y22" s="19">
        <v>11.5</v>
      </c>
      <c r="Z22" s="16">
        <f t="array" ref="Z22">IF($A22,MAX(IF((A:A=TRUE) * (ROW(A:A)&lt;ROW()),ROW(A:A))),)</f>
        <v>21</v>
      </c>
    </row>
    <row r="23" spans="1:26" ht="15" customHeight="1">
      <c r="A23" s="11" t="b">
        <v>1</v>
      </c>
      <c r="B23" s="12" t="str">
        <f ca="1">IF($A23,INDIRECT("C"&amp;$Z23),)</f>
        <v>Mojave</v>
      </c>
      <c r="C23" s="5" t="s">
        <v>64</v>
      </c>
      <c r="D23" s="13">
        <v>8.3000000000000007</v>
      </c>
      <c r="E23" s="13">
        <v>0</v>
      </c>
      <c r="F23" s="14">
        <f ca="1">IF($A23,SUM(INDIRECT("D"&amp;$Z23+1&amp;":E"&amp;ROW()),X23,INDIRECT("X"&amp;$Z23)),)</f>
        <v>8.3000000000000007</v>
      </c>
      <c r="G23" s="13">
        <v>701</v>
      </c>
      <c r="H23" s="13">
        <v>0</v>
      </c>
      <c r="I23" s="14">
        <f ca="1">IF($A23,SUM(INDIRECT("G"&amp;$Z23+1&amp;":H"&amp;ROW())),)</f>
        <v>701</v>
      </c>
      <c r="J23" s="24">
        <f ca="1">IF($A23,(SUM(INDIRECT("D"&amp;$Z23+1&amp;":D"&amp;ROW()))/($T23*$U23))+(SUM(INDIRECT("G"&amp;$Z23+1&amp;":G"&amp;ROW()))/1000)*($V23/(60*U$2)), )</f>
        <v>0.48071875000000003</v>
      </c>
      <c r="K23" s="14">
        <f ca="1">IF($A23,(SUM(INDIRECT("E"&amp;$Z23+1&amp;":E"&amp;ROW()))/($T23*$U23))+(SUM(INDIRECT("H"&amp;$Z23+1&amp;":H"&amp;ROW()))/1000)*($V23/(60*8)), )</f>
        <v>0</v>
      </c>
      <c r="L23" s="14">
        <f ca="1">IF($A23,J23+K23,)</f>
        <v>0.48071875000000003</v>
      </c>
      <c r="M23" s="15">
        <f ca="1">IF($A23,INDIRECT("P"&amp;$Z23)+$L23,)</f>
        <v>41787.480718749997</v>
      </c>
      <c r="N23" s="9" t="str">
        <f ca="1">IF($A23, CHOOSE(WEEKDAY($M23), "Sun", "Mon", "Tue", "Wed", "Thu", "Fri", "Sat"), )</f>
        <v>Wed</v>
      </c>
      <c r="O23" s="14">
        <f ca="1">IF($A23, ROUNDUP($L23, 0) - $L23, )</f>
        <v>0.51928124999999992</v>
      </c>
      <c r="P23" s="15">
        <f ca="1">IF($A23,$M23+$O23, )</f>
        <v>41788</v>
      </c>
      <c r="Q23" s="9" t="str">
        <f ca="1">IF($A23, CHOOSE(WEEKDAY($P23), "Sun", "Mon", "Tue", "Wed", "Thu", "Fri", "Sat"), )</f>
        <v>Thu</v>
      </c>
      <c r="R23" s="14">
        <f ca="1">IF($A23, $F23/$L23, )</f>
        <v>17.265812910355589</v>
      </c>
      <c r="S23" s="14">
        <f ca="1">IF($A23, $I23/$L23, )</f>
        <v>1458.2331144770201</v>
      </c>
      <c r="T23" s="14">
        <f ca="1">IF($A23,INDIRECT("T"&amp;$Z23),)</f>
        <v>2.5</v>
      </c>
      <c r="U23" s="14">
        <f ca="1">IF($A23,INDIRECT("U"&amp;$Z23),)</f>
        <v>8</v>
      </c>
      <c r="V23" s="14">
        <f ca="1">IF($A23,INDIRECT("V"&amp;$Z23),)</f>
        <v>45</v>
      </c>
      <c r="W23" s="5" t="s">
        <v>65</v>
      </c>
      <c r="X23" s="6"/>
      <c r="Y23" s="4"/>
      <c r="Z23" s="16">
        <f t="array" ref="Z23">IF($A23,MAX(IF((A:A=TRUE) * (ROW(A:A)&lt;ROW()),ROW(A:A))),)</f>
        <v>22</v>
      </c>
    </row>
    <row r="24" spans="1:26" ht="15" customHeight="1">
      <c r="A24" s="11" t="b">
        <v>1</v>
      </c>
      <c r="B24" s="12" t="str">
        <f ca="1">IF($A24,INDIRECT("C"&amp;$Z24),)</f>
        <v>Highway 58 (California)</v>
      </c>
      <c r="C24" s="5" t="s">
        <v>66</v>
      </c>
      <c r="D24" s="13">
        <v>85.4</v>
      </c>
      <c r="E24" s="13">
        <v>0</v>
      </c>
      <c r="F24" s="14">
        <f ca="1">IF($A24,SUM(INDIRECT("D"&amp;$Z24+1&amp;":E"&amp;ROW()),X24,INDIRECT("X"&amp;$Z24)),)</f>
        <v>85.4</v>
      </c>
      <c r="G24" s="13">
        <v>8341</v>
      </c>
      <c r="H24" s="13">
        <v>0</v>
      </c>
      <c r="I24" s="14">
        <f ca="1">IF($A24,SUM(INDIRECT("G"&amp;$Z24+1&amp;":H"&amp;ROW())),)</f>
        <v>8341</v>
      </c>
      <c r="J24" s="24">
        <f ca="1">IF($A24,(SUM(INDIRECT("D"&amp;$Z24+1&amp;":D"&amp;ROW()))/($T24*$U24))+(SUM(INDIRECT("G"&amp;$Z24+1&amp;":G"&amp;ROW()))/1000)*($V24/(60*U$2)), )</f>
        <v>5.0519687500000003</v>
      </c>
      <c r="K24" s="14">
        <f ca="1">IF($A24,(SUM(INDIRECT("E"&amp;$Z24+1&amp;":E"&amp;ROW()))/($T24*$U24))+(SUM(INDIRECT("H"&amp;$Z24+1&amp;":H"&amp;ROW()))/1000)*($V24/(60*8)), )</f>
        <v>0</v>
      </c>
      <c r="L24" s="14">
        <f ca="1">IF($A24,J24+K24,)</f>
        <v>5.0519687500000003</v>
      </c>
      <c r="M24" s="15">
        <f ca="1">IF($A24,INDIRECT("P"&amp;$Z24)+$L24,)</f>
        <v>41793.051968749998</v>
      </c>
      <c r="N24" s="9" t="str">
        <f ca="1">IF($A24, CHOOSE(WEEKDAY($M24), "Sun", "Mon", "Tue", "Wed", "Thu", "Fri", "Sat"), )</f>
        <v>Tue</v>
      </c>
      <c r="O24" s="14">
        <f ca="1">IF($A24, ROUNDUP($L24, 0) - $L24, )</f>
        <v>0.94803124999999966</v>
      </c>
      <c r="P24" s="15">
        <f ca="1">IF($A24,$M24+$O24, )</f>
        <v>41794</v>
      </c>
      <c r="Q24" s="9" t="str">
        <f ca="1">IF($A24, CHOOSE(WEEKDAY($P24), "Sun", "Mon", "Tue", "Wed", "Thu", "Fri", "Sat"), )</f>
        <v>Wed</v>
      </c>
      <c r="R24" s="14">
        <f ca="1">IF($A24, $F24/$L24, )</f>
        <v>16.904300922288961</v>
      </c>
      <c r="S24" s="14">
        <f ca="1">IF($A24, $I24/$L24, )</f>
        <v>1651.039508112555</v>
      </c>
      <c r="T24" s="14">
        <f ca="1">IF($A24,INDIRECT("T"&amp;$Z24),)</f>
        <v>2.5</v>
      </c>
      <c r="U24" s="14">
        <f ca="1">IF($A24,INDIRECT("U"&amp;$Z24),)</f>
        <v>8</v>
      </c>
      <c r="V24" s="14">
        <f ca="1">IF($A24,INDIRECT("V"&amp;$Z24),)</f>
        <v>45</v>
      </c>
      <c r="W24" s="5" t="s">
        <v>67</v>
      </c>
      <c r="X24" s="6"/>
      <c r="Y24" s="19">
        <v>17.7</v>
      </c>
      <c r="Z24" s="16">
        <f t="array" ref="Z24">IF($A24,MAX(IF((A:A=TRUE) * (ROW(A:A)&lt;ROW()),ROW(A:A))),)</f>
        <v>23</v>
      </c>
    </row>
    <row r="25" spans="1:26" ht="15" customHeight="1">
      <c r="A25" s="11" t="b">
        <v>1</v>
      </c>
      <c r="B25" s="12" t="str">
        <f ca="1">IF($A25,INDIRECT("C"&amp;$Z25),)</f>
        <v>Onyx</v>
      </c>
      <c r="C25" s="5" t="s">
        <v>68</v>
      </c>
      <c r="D25" s="13">
        <v>50.8</v>
      </c>
      <c r="E25" s="13">
        <v>0</v>
      </c>
      <c r="F25" s="14">
        <f ca="1">IF($A25,SUM(INDIRECT("D"&amp;$Z25+1&amp;":E"&amp;ROW()),X25,INDIRECT("X"&amp;$Z25)),)</f>
        <v>50.8</v>
      </c>
      <c r="G25" s="13">
        <v>6969</v>
      </c>
      <c r="H25" s="13">
        <v>0</v>
      </c>
      <c r="I25" s="14">
        <f ca="1">IF($A25,SUM(INDIRECT("G"&amp;$Z25+1&amp;":H"&amp;ROW())),)</f>
        <v>6969</v>
      </c>
      <c r="J25" s="24">
        <f ca="1">IF($A25,(SUM(INDIRECT("D"&amp;$Z25+1&amp;":D"&amp;ROW()))/($T25*$U25))+(SUM(INDIRECT("G"&amp;$Z25+1&amp;":G"&amp;ROW()))/1000)*($V25/(60*U$2)), )</f>
        <v>3.1933437499999999</v>
      </c>
      <c r="K25" s="14">
        <f ca="1">IF($A25,(SUM(INDIRECT("E"&amp;$Z25+1&amp;":E"&amp;ROW()))/($T25*$U25))+(SUM(INDIRECT("H"&amp;$Z25+1&amp;":H"&amp;ROW()))/1000)*($V25/(60*8)), )</f>
        <v>0</v>
      </c>
      <c r="L25" s="14">
        <f ca="1">IF($A25,J25+K25,)</f>
        <v>3.1933437499999999</v>
      </c>
      <c r="M25" s="15">
        <f ca="1">IF($A25,INDIRECT("P"&amp;$Z25)+$L25,)</f>
        <v>41797.193343749997</v>
      </c>
      <c r="N25" s="18" t="str">
        <f ca="1">IF($A25, CHOOSE(WEEKDAY($M25), "Sun", "Mon", "Tue", "Wed", "Thu", "Fri", "Sat"), )</f>
        <v>Sat</v>
      </c>
      <c r="O25" s="14">
        <f ca="1">IF($A25, ROUNDUP($L25, 0) - $L25, )</f>
        <v>0.80665625000000007</v>
      </c>
      <c r="P25" s="15">
        <f ca="1">IF($A25,$M25+$O25, )</f>
        <v>41798</v>
      </c>
      <c r="Q25" s="18" t="str">
        <f ca="1">IF($A25, CHOOSE(WEEKDAY($P25), "Sun", "Mon", "Tue", "Wed", "Thu", "Fri", "Sat"), )</f>
        <v>Sun</v>
      </c>
      <c r="R25" s="14">
        <f ca="1">IF($A25, $F25/$L25, )</f>
        <v>15.90809007016548</v>
      </c>
      <c r="S25" s="14">
        <f ca="1">IF($A25, $I25/$L25, )</f>
        <v>2182.3519625784102</v>
      </c>
      <c r="T25" s="14">
        <f ca="1">IF($A25,INDIRECT("T"&amp;$Z25),)</f>
        <v>2.5</v>
      </c>
      <c r="U25" s="14">
        <f ca="1">IF($A25,INDIRECT("U"&amp;$Z25),)</f>
        <v>8</v>
      </c>
      <c r="V25" s="14">
        <f ca="1">IF($A25,INDIRECT("V"&amp;$Z25),)</f>
        <v>45</v>
      </c>
      <c r="W25" s="5" t="s">
        <v>69</v>
      </c>
      <c r="X25" s="6"/>
      <c r="Y25" s="19">
        <v>0.5</v>
      </c>
      <c r="Z25" s="16">
        <f t="array" ref="Z25">IF($A25,MAX(IF((A:A=TRUE) * (ROW(A:A)&lt;ROW()),ROW(A:A))),)</f>
        <v>24</v>
      </c>
    </row>
    <row r="26" spans="1:26" ht="15" customHeight="1">
      <c r="A26" s="11" t="b">
        <v>1</v>
      </c>
      <c r="B26" s="12" t="str">
        <f ca="1">IF($A26,INDIRECT("C"&amp;$Z26),)</f>
        <v>Kennedy Meadows Store</v>
      </c>
      <c r="C26" s="5" t="s">
        <v>70</v>
      </c>
      <c r="D26" s="13">
        <v>42</v>
      </c>
      <c r="E26" s="13">
        <v>0</v>
      </c>
      <c r="F26" s="14">
        <f ca="1">IF($A26,SUM(INDIRECT("D"&amp;$Z26+1&amp;":E"&amp;ROW()),X26,INDIRECT("X"&amp;$Z26)),)</f>
        <v>43.7</v>
      </c>
      <c r="G26" s="13">
        <v>7512</v>
      </c>
      <c r="H26" s="13">
        <v>0</v>
      </c>
      <c r="I26" s="14">
        <f ca="1">IF($A26,SUM(INDIRECT("G"&amp;$Z26+1&amp;":H"&amp;ROW())),)</f>
        <v>7512</v>
      </c>
      <c r="J26" s="24">
        <f ca="1">IF($A26,(SUM(INDIRECT("D"&amp;$Z26+1&amp;":D"&amp;ROW()))/($T26*$U26))+(SUM(INDIRECT("G"&amp;$Z26+1&amp;":G"&amp;ROW()))/1000)*($V26/(60*U$2)), )</f>
        <v>2.8042500000000001</v>
      </c>
      <c r="K26" s="14">
        <f ca="1">IF($A26,(SUM(INDIRECT("E"&amp;$Z26+1&amp;":E"&amp;ROW()))/($T26*$U26))+(SUM(INDIRECT("H"&amp;$Z26+1&amp;":H"&amp;ROW()))/1000)*($V26/(60*8)), )</f>
        <v>0</v>
      </c>
      <c r="L26" s="14">
        <f ca="1">IF($A26,J26+K26,)</f>
        <v>2.8042500000000001</v>
      </c>
      <c r="M26" s="15">
        <f ca="1">IF($A26,INDIRECT("P"&amp;$Z26)+$L26,)</f>
        <v>41800.804250000001</v>
      </c>
      <c r="N26" s="9" t="str">
        <f ca="1">IF($A26, CHOOSE(WEEKDAY($M26), "Sun", "Mon", "Tue", "Wed", "Thu", "Fri", "Sat"), )</f>
        <v>Tue</v>
      </c>
      <c r="O26" s="14">
        <f ca="1">IF($A26, ROUNDUP($L26, 0) - $L26, )</f>
        <v>0.19574999999999987</v>
      </c>
      <c r="P26" s="15">
        <f ca="1">IF($A26,$M26+$O26, )</f>
        <v>41801</v>
      </c>
      <c r="Q26" s="9" t="str">
        <f ca="1">IF($A26, CHOOSE(WEEKDAY($P26), "Sun", "Mon", "Tue", "Wed", "Thu", "Fri", "Sat"), )</f>
        <v>Wed</v>
      </c>
      <c r="R26" s="14">
        <f ca="1">IF($A26, $F26/$L26, )</f>
        <v>15.583489346527593</v>
      </c>
      <c r="S26" s="14">
        <f ca="1">IF($A26, $I26/$L26, )</f>
        <v>2678.7911206204867</v>
      </c>
      <c r="T26" s="14">
        <f ca="1">IF($A26,INDIRECT("T"&amp;$Z26),)</f>
        <v>2.5</v>
      </c>
      <c r="U26" s="14">
        <f ca="1">IF($A26,INDIRECT("U"&amp;$Z26),)</f>
        <v>8</v>
      </c>
      <c r="V26" s="14">
        <f ca="1">IF($A26,INDIRECT("V"&amp;$Z26),)</f>
        <v>45</v>
      </c>
      <c r="W26" s="5" t="s">
        <v>71</v>
      </c>
      <c r="X26" s="19">
        <v>1.7</v>
      </c>
      <c r="Y26" s="19">
        <v>18</v>
      </c>
      <c r="Z26" s="16">
        <f t="array" ref="Z26">IF($A26,MAX(IF((A:A=TRUE) * (ROW(A:A)&lt;ROW()),ROW(A:A))),)</f>
        <v>25</v>
      </c>
    </row>
    <row r="27" spans="1:26" ht="15" customHeight="1">
      <c r="A27" s="11" t="b">
        <v>1</v>
      </c>
      <c r="B27" s="12" t="str">
        <f ca="1">IF($A27,INDIRECT("C"&amp;$Z27),)</f>
        <v>Lone Pine</v>
      </c>
      <c r="C27" s="5" t="s">
        <v>72</v>
      </c>
      <c r="D27" s="13">
        <v>45.4</v>
      </c>
      <c r="E27" s="13">
        <v>0</v>
      </c>
      <c r="F27" s="14">
        <f ca="1">IF($A27,SUM(INDIRECT("D"&amp;$Z27+1&amp;":E"&amp;ROW()),X27,INDIRECT("X"&amp;$Z27)),)</f>
        <v>54.4</v>
      </c>
      <c r="G27" s="13">
        <v>6775</v>
      </c>
      <c r="H27" s="13">
        <v>0</v>
      </c>
      <c r="I27" s="14">
        <f ca="1">IF($A27,SUM(INDIRECT("G"&amp;$Z27+1&amp;":H"&amp;ROW())),)</f>
        <v>6775</v>
      </c>
      <c r="J27" s="24">
        <f ca="1">IF($A27,(SUM(INDIRECT("D"&amp;$Z27+1&amp;":D"&amp;ROW()))/($T27*$U27))+(SUM(INDIRECT("G"&amp;$Z27+1&amp;":G"&amp;ROW()))/1000)*($V27/(60*U$2)), )</f>
        <v>2.9051562500000001</v>
      </c>
      <c r="K27" s="14">
        <f ca="1">IF($A27,(SUM(INDIRECT("E"&amp;$Z27+1&amp;":E"&amp;ROW()))/($T27*$U27))+(SUM(INDIRECT("H"&amp;$Z27+1&amp;":H"&amp;ROW()))/1000)*($V27/(60*8)), )</f>
        <v>0</v>
      </c>
      <c r="L27" s="14">
        <f ca="1">IF($A27,J27+K27,)</f>
        <v>2.9051562500000001</v>
      </c>
      <c r="M27" s="15">
        <f ca="1">IF($A27,INDIRECT("P"&amp;$Z27)+$L27,)</f>
        <v>41803.905156250003</v>
      </c>
      <c r="N27" s="9" t="str">
        <f ca="1">IF($A27, CHOOSE(WEEKDAY($M27), "Sun", "Mon", "Tue", "Wed", "Thu", "Fri", "Sat"), )</f>
        <v>Fri</v>
      </c>
      <c r="O27" s="14">
        <f ca="1">IF($A27, ROUNDUP($L27, 0) - $L27, )</f>
        <v>9.4843749999999893E-2</v>
      </c>
      <c r="P27" s="15">
        <f ca="1">IF($A27,$M27+$O27, )</f>
        <v>41804</v>
      </c>
      <c r="Q27" s="18" t="str">
        <f ca="1">IF($A27, CHOOSE(WEEKDAY($P27), "Sun", "Mon", "Tue", "Wed", "Thu", "Fri", "Sat"), )</f>
        <v>Sat</v>
      </c>
      <c r="R27" s="14">
        <f ca="1">IF($A27, $F27/$L27, )</f>
        <v>18.725326735868336</v>
      </c>
      <c r="S27" s="14">
        <f ca="1">IF($A27, $I27/$L27, )</f>
        <v>2332.0604528586027</v>
      </c>
      <c r="T27" s="14">
        <f ca="1">IF($A27,INDIRECT("T"&amp;$Z27),)</f>
        <v>2.5</v>
      </c>
      <c r="U27" s="14">
        <f ca="1">IF($A27,INDIRECT("U"&amp;$Z27),)</f>
        <v>8</v>
      </c>
      <c r="V27" s="14">
        <f ca="1">IF($A27,INDIRECT("V"&amp;$Z27),)</f>
        <v>45</v>
      </c>
      <c r="W27" s="5" t="s">
        <v>73</v>
      </c>
      <c r="X27" s="19">
        <v>7.3</v>
      </c>
      <c r="Y27" s="19">
        <v>13</v>
      </c>
      <c r="Z27" s="16">
        <f t="array" ref="Z27">IF($A27,MAX(IF((A:A=TRUE) * (ROW(A:A)&lt;ROW()),ROW(A:A))),)</f>
        <v>26</v>
      </c>
    </row>
    <row r="28" spans="1:26" ht="15" customHeight="1">
      <c r="A28" s="11" t="b">
        <v>1</v>
      </c>
      <c r="B28" s="12" t="str">
        <f ca="1">IF($A28,INDIRECT("C"&amp;$Z28),)</f>
        <v>Independence</v>
      </c>
      <c r="C28" s="5" t="s">
        <v>74</v>
      </c>
      <c r="D28" s="13">
        <v>66</v>
      </c>
      <c r="E28" s="13">
        <v>0</v>
      </c>
      <c r="F28" s="14">
        <f ca="1">IF($A28,SUM(INDIRECT("D"&amp;$Z28+1&amp;":E"&amp;ROW()),X28,INDIRECT("X"&amp;$Z28)),)</f>
        <v>74.8</v>
      </c>
      <c r="G28" s="13">
        <v>10941</v>
      </c>
      <c r="H28" s="13">
        <v>0</v>
      </c>
      <c r="I28" s="14">
        <f ca="1">IF($A28,SUM(INDIRECT("G"&amp;$Z28+1&amp;":H"&amp;ROW())),)</f>
        <v>10941</v>
      </c>
      <c r="J28" s="24">
        <f ca="1">IF($A28,(SUM(INDIRECT("D"&amp;$Z28+1&amp;":D"&amp;ROW()))/($T28*$U28))+(SUM(INDIRECT("G"&amp;$Z28+1&amp;":G"&amp;ROW()))/1000)*($V28/(60*U$2)), )</f>
        <v>4.3257187500000001</v>
      </c>
      <c r="K28" s="14">
        <f ca="1">IF($A28,(SUM(INDIRECT("E"&amp;$Z28+1&amp;":E"&amp;ROW()))/($T28*$U28))+(SUM(INDIRECT("H"&amp;$Z28+1&amp;":H"&amp;ROW()))/1000)*($V28/(60*8)), )</f>
        <v>0</v>
      </c>
      <c r="L28" s="14">
        <f ca="1">IF($A28,J28+K28,)</f>
        <v>4.3257187500000001</v>
      </c>
      <c r="M28" s="15">
        <f ca="1">IF($A28,INDIRECT("P"&amp;$Z28)+$L28,)</f>
        <v>41808.325718749998</v>
      </c>
      <c r="N28" s="9" t="str">
        <f ca="1">IF($A28, CHOOSE(WEEKDAY($M28), "Sun", "Mon", "Tue", "Wed", "Thu", "Fri", "Sat"), )</f>
        <v>Wed</v>
      </c>
      <c r="O28" s="14">
        <f ca="1">IF($A28, ROUNDUP($L28, 0) - $L28, )</f>
        <v>0.67428124999999994</v>
      </c>
      <c r="P28" s="15">
        <f ca="1">IF($A28,$M28+$O28, )</f>
        <v>41809</v>
      </c>
      <c r="Q28" s="9" t="str">
        <f ca="1">IF($A28, CHOOSE(WEEKDAY($P28), "Sun", "Mon", "Tue", "Wed", "Thu", "Fri", "Sat"), )</f>
        <v>Thu</v>
      </c>
      <c r="R28" s="14">
        <f ca="1">IF($A28, $F28/$L28, )</f>
        <v>17.291924029966118</v>
      </c>
      <c r="S28" s="14">
        <f ca="1">IF($A28, $I28/$L28, )</f>
        <v>2529.2906525649637</v>
      </c>
      <c r="T28" s="14">
        <f ca="1">IF($A28,INDIRECT("T"&amp;$Z28),)</f>
        <v>2.5</v>
      </c>
      <c r="U28" s="14">
        <f ca="1">IF($A28,INDIRECT("U"&amp;$Z28),)</f>
        <v>8</v>
      </c>
      <c r="V28" s="14">
        <f ca="1">IF($A28,INDIRECT("V"&amp;$Z28),)</f>
        <v>45</v>
      </c>
      <c r="W28" s="5" t="s">
        <v>75</v>
      </c>
      <c r="X28" s="19">
        <v>1.5</v>
      </c>
      <c r="Y28" s="4"/>
      <c r="Z28" s="16">
        <f t="array" ref="Z28">IF($A28,MAX(IF((A:A=TRUE) * (ROW(A:A)&lt;ROW()),ROW(A:A))),)</f>
        <v>27</v>
      </c>
    </row>
    <row r="29" spans="1:26" ht="15" customHeight="1">
      <c r="A29" s="11" t="b">
        <v>1</v>
      </c>
      <c r="B29" s="12" t="str">
        <f ca="1">IF($A29,INDIRECT("C"&amp;$Z29),)</f>
        <v>Muir Trail Ranch</v>
      </c>
      <c r="C29" s="5" t="s">
        <v>76</v>
      </c>
      <c r="D29" s="13">
        <v>21</v>
      </c>
      <c r="E29" s="13">
        <v>0</v>
      </c>
      <c r="F29" s="14">
        <f ca="1">IF($A29,SUM(INDIRECT("D"&amp;$Z29+1&amp;":E"&amp;ROW()),X29,INDIRECT("X"&amp;$Z29)),)</f>
        <v>24</v>
      </c>
      <c r="G29" s="13">
        <v>3950</v>
      </c>
      <c r="H29" s="13">
        <v>0</v>
      </c>
      <c r="I29" s="14">
        <f ca="1">IF($A29,SUM(INDIRECT("G"&amp;$Z29+1&amp;":H"&amp;ROW())),)</f>
        <v>3950</v>
      </c>
      <c r="J29" s="24">
        <f ca="1">IF($A29,(SUM(INDIRECT("D"&amp;$Z29+1&amp;":D"&amp;ROW()))/($T29*$U29))+(SUM(INDIRECT("G"&amp;$Z29+1&amp;":G"&amp;ROW()))/1000)*($V29/(60*U$2)), )</f>
        <v>1.4203125000000001</v>
      </c>
      <c r="K29" s="14">
        <f ca="1">IF($A29,(SUM(INDIRECT("E"&amp;$Z29+1&amp;":E"&amp;ROW()))/($T29*$U29))+(SUM(INDIRECT("H"&amp;$Z29+1&amp;":H"&amp;ROW()))/1000)*($V29/(60*8)), )</f>
        <v>0</v>
      </c>
      <c r="L29" s="14">
        <f ca="1">IF($A29,J29+K29,)</f>
        <v>1.4203125000000001</v>
      </c>
      <c r="M29" s="15">
        <f ca="1">IF($A29,INDIRECT("P"&amp;$Z29)+$L29,)</f>
        <v>41810.420312499999</v>
      </c>
      <c r="N29" s="9" t="str">
        <f ca="1">IF($A29, CHOOSE(WEEKDAY($M29), "Sun", "Mon", "Tue", "Wed", "Thu", "Fri", "Sat"), )</f>
        <v>Fri</v>
      </c>
      <c r="O29" s="14">
        <f ca="1">IF($A29, ROUNDUP($L29, 0) - $L29, )</f>
        <v>0.57968749999999991</v>
      </c>
      <c r="P29" s="15">
        <f ca="1">IF($A29,$M29+$O29, )</f>
        <v>41811</v>
      </c>
      <c r="Q29" s="18" t="str">
        <f ca="1">IF($A29, CHOOSE(WEEKDAY($P29), "Sun", "Mon", "Tue", "Wed", "Thu", "Fri", "Sat"), )</f>
        <v>Sat</v>
      </c>
      <c r="R29" s="14">
        <f ca="1">IF($A29, $F29/$L29, )</f>
        <v>16.897689768976896</v>
      </c>
      <c r="S29" s="14">
        <f ca="1">IF($A29, $I29/$L29, )</f>
        <v>2781.0781078107807</v>
      </c>
      <c r="T29" s="14">
        <f ca="1">IF($A29,INDIRECT("T"&amp;$Z29),)</f>
        <v>2.5</v>
      </c>
      <c r="U29" s="14">
        <f ca="1">IF($A29,INDIRECT("U"&amp;$Z29),)</f>
        <v>8</v>
      </c>
      <c r="V29" s="14">
        <f ca="1">IF($A29,INDIRECT("V"&amp;$Z29),)</f>
        <v>45</v>
      </c>
      <c r="W29" s="5" t="s">
        <v>77</v>
      </c>
      <c r="X29" s="19">
        <v>1.5</v>
      </c>
      <c r="Y29" s="19">
        <v>4</v>
      </c>
      <c r="Z29" s="16">
        <f t="array" ref="Z29">IF($A29,MAX(IF((A:A=TRUE) * (ROW(A:A)&lt;ROW()),ROW(A:A))),)</f>
        <v>28</v>
      </c>
    </row>
    <row r="30" spans="1:26" ht="15" customHeight="1">
      <c r="A30" s="11" t="b">
        <v>1</v>
      </c>
      <c r="B30" s="12" t="str">
        <f ca="1">IF($A30,INDIRECT("C"&amp;$Z30),)</f>
        <v>Vermillion Valley Resort</v>
      </c>
      <c r="C30" s="5" t="s">
        <v>78</v>
      </c>
      <c r="D30" s="13">
        <v>29.4</v>
      </c>
      <c r="E30" s="13">
        <v>0</v>
      </c>
      <c r="F30" s="14">
        <f ca="1">IF($A30,SUM(INDIRECT("D"&amp;$Z30+1&amp;":E"&amp;ROW()),X30,INDIRECT("X"&amp;$Z30)),)</f>
        <v>31.2</v>
      </c>
      <c r="G30" s="13">
        <v>4484</v>
      </c>
      <c r="H30" s="13">
        <v>0</v>
      </c>
      <c r="I30" s="14">
        <f ca="1">IF($A30,SUM(INDIRECT("G"&amp;$Z30+1&amp;":H"&amp;ROW())),)</f>
        <v>4484</v>
      </c>
      <c r="J30" s="24">
        <f ca="1">IF($A30,(SUM(INDIRECT("D"&amp;$Z30+1&amp;":D"&amp;ROW()))/($T30*$U30))+(SUM(INDIRECT("G"&amp;$Z30+1&amp;":G"&amp;ROW()))/1000)*($V30/(60*U$2)), )</f>
        <v>1.8903749999999999</v>
      </c>
      <c r="K30" s="14">
        <f ca="1">IF($A30,(SUM(INDIRECT("E"&amp;$Z30+1&amp;":E"&amp;ROW()))/($T30*$U30))+(SUM(INDIRECT("H"&amp;$Z30+1&amp;":H"&amp;ROW()))/1000)*($V30/(60*8)), )</f>
        <v>0</v>
      </c>
      <c r="L30" s="14">
        <f ca="1">IF($A30,J30+K30,)</f>
        <v>1.8903749999999999</v>
      </c>
      <c r="M30" s="15">
        <f ca="1">IF($A30,INDIRECT("P"&amp;$Z30)+$L30,)</f>
        <v>41812.890375000003</v>
      </c>
      <c r="N30" s="18" t="str">
        <f ca="1">IF($A30, CHOOSE(WEEKDAY($M30), "Sun", "Mon", "Tue", "Wed", "Thu", "Fri", "Sat"), )</f>
        <v>Sun</v>
      </c>
      <c r="O30" s="14">
        <f ca="1">IF($A30, ROUNDUP($L30, 0) - $L30, )</f>
        <v>0.10962500000000008</v>
      </c>
      <c r="P30" s="15">
        <f ca="1">IF($A30,$M30+$O30, )</f>
        <v>41813</v>
      </c>
      <c r="Q30" s="9" t="str">
        <f ca="1">IF($A30, CHOOSE(WEEKDAY($P30), "Sun", "Mon", "Tue", "Wed", "Thu", "Fri", "Sat"), )</f>
        <v>Mon</v>
      </c>
      <c r="R30" s="14">
        <f ca="1">IF($A30, $F30/$L30, )</f>
        <v>16.504661773457649</v>
      </c>
      <c r="S30" s="14">
        <f ca="1">IF($A30, $I30/$L30, )</f>
        <v>2372.0161343648747</v>
      </c>
      <c r="T30" s="14">
        <f ca="1">IF($A30,INDIRECT("T"&amp;$Z30),)</f>
        <v>2.5</v>
      </c>
      <c r="U30" s="14">
        <f ca="1">IF($A30,INDIRECT("U"&amp;$Z30),)</f>
        <v>8</v>
      </c>
      <c r="V30" s="14">
        <f ca="1">IF($A30,INDIRECT("V"&amp;$Z30),)</f>
        <v>45</v>
      </c>
      <c r="W30" s="5" t="s">
        <v>79</v>
      </c>
      <c r="X30" s="19">
        <v>0.3</v>
      </c>
      <c r="Y30" s="4"/>
      <c r="Z30" s="16">
        <f t="array" ref="Z30">IF($A30,MAX(IF((A:A=TRUE) * (ROW(A:A)&lt;ROW()),ROW(A:A))),)</f>
        <v>29</v>
      </c>
    </row>
    <row r="31" spans="1:26" ht="15" customHeight="1">
      <c r="A31" s="11" t="b">
        <v>1</v>
      </c>
      <c r="B31" s="12" t="str">
        <f ca="1">IF($A31,INDIRECT("C"&amp;$Z31),)</f>
        <v>Reds Meadow</v>
      </c>
      <c r="C31" s="5" t="s">
        <v>80</v>
      </c>
      <c r="D31" s="13">
        <v>36.1</v>
      </c>
      <c r="E31" s="13">
        <v>0</v>
      </c>
      <c r="F31" s="14">
        <f ca="1">IF($A31,SUM(INDIRECT("D"&amp;$Z31+1&amp;":E"&amp;ROW()),X31,INDIRECT("X"&amp;$Z31)),)</f>
        <v>36.699999999999996</v>
      </c>
      <c r="G31" s="13">
        <v>4626</v>
      </c>
      <c r="H31" s="13">
        <v>0</v>
      </c>
      <c r="I31" s="14">
        <f ca="1">IF($A31,SUM(INDIRECT("G"&amp;$Z31+1&amp;":H"&amp;ROW())),)</f>
        <v>4626</v>
      </c>
      <c r="J31" s="24">
        <f ca="1">IF($A31,(SUM(INDIRECT("D"&amp;$Z31+1&amp;":D"&amp;ROW()))/($T31*$U31))+(SUM(INDIRECT("G"&amp;$Z31+1&amp;":G"&amp;ROW()))/1000)*($V31/(60*U$2)), )</f>
        <v>2.2386875000000002</v>
      </c>
      <c r="K31" s="14">
        <f ca="1">IF($A31,(SUM(INDIRECT("E"&amp;$Z31+1&amp;":E"&amp;ROW()))/($T31*$U31))+(SUM(INDIRECT("H"&amp;$Z31+1&amp;":H"&amp;ROW()))/1000)*($V31/(60*8)), )</f>
        <v>0</v>
      </c>
      <c r="L31" s="14">
        <f ca="1">IF($A31,J31+K31,)</f>
        <v>2.2386875000000002</v>
      </c>
      <c r="M31" s="15">
        <f ca="1">IF($A31,INDIRECT("P"&amp;$Z31)+$L31,)</f>
        <v>41815.238687500001</v>
      </c>
      <c r="N31" s="9" t="str">
        <f ca="1">IF($A31, CHOOSE(WEEKDAY($M31), "Sun", "Mon", "Tue", "Wed", "Thu", "Fri", "Sat"), )</f>
        <v>Wed</v>
      </c>
      <c r="O31" s="14">
        <f ca="1">IF($A31, ROUNDUP($L31, 0) - $L31, )</f>
        <v>0.76131249999999984</v>
      </c>
      <c r="P31" s="15">
        <f ca="1">IF($A31,$M31+$O31, )</f>
        <v>41816</v>
      </c>
      <c r="Q31" s="9" t="str">
        <f ca="1">IF($A31, CHOOSE(WEEKDAY($P31), "Sun", "Mon", "Tue", "Wed", "Thu", "Fri", "Sat"), )</f>
        <v>Thu</v>
      </c>
      <c r="R31" s="14">
        <f ca="1">IF($A31, $F31/$L31, )</f>
        <v>16.393534157849182</v>
      </c>
      <c r="S31" s="14">
        <f ca="1">IF($A31, $I31/$L31, )</f>
        <v>2066.3893464362486</v>
      </c>
      <c r="T31" s="14">
        <f ca="1">IF($A31,INDIRECT("T"&amp;$Z31),)</f>
        <v>2.5</v>
      </c>
      <c r="U31" s="14">
        <f ca="1">IF($A31,INDIRECT("U"&amp;$Z31),)</f>
        <v>8</v>
      </c>
      <c r="V31" s="14">
        <f ca="1">IF($A31,INDIRECT("V"&amp;$Z31),)</f>
        <v>45</v>
      </c>
      <c r="W31" s="5" t="s">
        <v>81</v>
      </c>
      <c r="X31" s="19">
        <v>0.3</v>
      </c>
      <c r="Y31" s="4"/>
      <c r="Z31" s="16">
        <f t="array" ref="Z31">IF($A31,MAX(IF((A:A=TRUE) * (ROW(A:A)&lt;ROW()),ROW(A:A))),)</f>
        <v>30</v>
      </c>
    </row>
    <row r="32" spans="1:26" ht="15" customHeight="1">
      <c r="A32" s="11" t="b">
        <v>1</v>
      </c>
      <c r="B32" s="12" t="str">
        <f ca="1">IF($A32,INDIRECT("C"&amp;$Z32),)</f>
        <v>Tuolumne Meadows</v>
      </c>
      <c r="C32" s="5" t="s">
        <v>82</v>
      </c>
      <c r="D32" s="14">
        <v>75.599999999999895</v>
      </c>
      <c r="E32" s="13">
        <v>0</v>
      </c>
      <c r="F32" s="14">
        <f ca="1">IF($A32,SUM(INDIRECT("D"&amp;$Z32+1&amp;":E"&amp;ROW()),X32,INDIRECT("X"&amp;$Z32)),)</f>
        <v>75.899999999999892</v>
      </c>
      <c r="G32" s="13">
        <v>12250</v>
      </c>
      <c r="H32" s="13">
        <v>0</v>
      </c>
      <c r="I32" s="14">
        <f ca="1">IF($A32,SUM(INDIRECT("G"&amp;$Z32+1&amp;":H"&amp;ROW())),)</f>
        <v>12250</v>
      </c>
      <c r="J32" s="24">
        <f ca="1">IF($A32,(SUM(INDIRECT("D"&amp;$Z32+1&amp;":D"&amp;ROW()))/($T32*$U32))+(SUM(INDIRECT("G"&amp;$Z32+1&amp;":G"&amp;ROW()))/1000)*($V32/(60*U$2)), )</f>
        <v>4.9284374999999949</v>
      </c>
      <c r="K32" s="14">
        <f ca="1">IF($A32,(SUM(INDIRECT("E"&amp;$Z32+1&amp;":E"&amp;ROW()))/($T32*$U32))+(SUM(INDIRECT("H"&amp;$Z32+1&amp;":H"&amp;ROW()))/1000)*($V32/(60*8)), )</f>
        <v>0</v>
      </c>
      <c r="L32" s="14">
        <f ca="1">IF($A32,J32+K32,)</f>
        <v>4.9284374999999949</v>
      </c>
      <c r="M32" s="15">
        <f ca="1">IF($A32,INDIRECT("P"&amp;$Z32)+$L32,)</f>
        <v>41820.928437499999</v>
      </c>
      <c r="N32" s="9" t="str">
        <f ca="1">IF($A32, CHOOSE(WEEKDAY($M32), "Sun", "Mon", "Tue", "Wed", "Thu", "Fri", "Sat"), )</f>
        <v>Mon</v>
      </c>
      <c r="O32" s="14">
        <f ca="1">IF($A32, ROUNDUP($L32, 0) - $L32, )</f>
        <v>7.156250000000508E-2</v>
      </c>
      <c r="P32" s="15">
        <f ca="1">IF($A32,$M32+$O32, )</f>
        <v>41821</v>
      </c>
      <c r="Q32" s="9" t="str">
        <f ca="1">IF($A32, CHOOSE(WEEKDAY($P32), "Sun", "Mon", "Tue", "Wed", "Thu", "Fri", "Sat"), )</f>
        <v>Tue</v>
      </c>
      <c r="R32" s="14">
        <f ca="1">IF($A32, $F32/$L32, )</f>
        <v>15.400418489632864</v>
      </c>
      <c r="S32" s="14">
        <f ca="1">IF($A32, $I32/$L32, )</f>
        <v>2485.574789169998</v>
      </c>
      <c r="T32" s="14">
        <f ca="1">IF($A32,INDIRECT("T"&amp;$Z32),)</f>
        <v>2.5</v>
      </c>
      <c r="U32" s="14">
        <f ca="1">IF($A32,INDIRECT("U"&amp;$Z32),)</f>
        <v>8</v>
      </c>
      <c r="V32" s="14">
        <f ca="1">IF($A32,INDIRECT("V"&amp;$Z32),)</f>
        <v>45</v>
      </c>
      <c r="W32" s="5" t="s">
        <v>83</v>
      </c>
      <c r="X32" s="6"/>
      <c r="Y32" s="19">
        <v>31</v>
      </c>
      <c r="Z32" s="16">
        <f t="array" ref="Z32">IF($A32,MAX(IF((A:A=TRUE) * (ROW(A:A)&lt;ROW()),ROW(A:A))),)</f>
        <v>31</v>
      </c>
    </row>
    <row r="33" spans="1:26" ht="15" customHeight="1">
      <c r="A33" s="11" t="b">
        <v>1</v>
      </c>
      <c r="B33" s="12" t="str">
        <f ca="1">IF($A33,INDIRECT("C"&amp;$Z33),)</f>
        <v>Bridgeport</v>
      </c>
      <c r="C33" s="5" t="s">
        <v>84</v>
      </c>
      <c r="D33" s="13">
        <v>31.6</v>
      </c>
      <c r="E33" s="13">
        <v>0</v>
      </c>
      <c r="F33" s="14">
        <f ca="1">IF($A33,SUM(INDIRECT("D"&amp;$Z33+1&amp;":E"&amp;ROW()),X33,INDIRECT("X"&amp;$Z33)),)</f>
        <v>31.6</v>
      </c>
      <c r="G33" s="13">
        <v>3880</v>
      </c>
      <c r="H33" s="13">
        <v>0</v>
      </c>
      <c r="I33" s="14">
        <f ca="1">IF($A33,SUM(INDIRECT("G"&amp;$Z33+1&amp;":H"&amp;ROW())),)</f>
        <v>3880</v>
      </c>
      <c r="J33" s="24">
        <f ca="1">IF($A33,(SUM(INDIRECT("D"&amp;$Z33+1&amp;":D"&amp;ROW()))/($T33*$U33))+(SUM(INDIRECT("G"&amp;$Z33+1&amp;":G"&amp;ROW()))/1000)*($V33/(60*U$2)), )</f>
        <v>1.9437500000000001</v>
      </c>
      <c r="K33" s="14">
        <f ca="1">IF($A33,(SUM(INDIRECT("E"&amp;$Z33+1&amp;":E"&amp;ROW()))/($T33*$U33))+(SUM(INDIRECT("H"&amp;$Z33+1&amp;":H"&amp;ROW()))/1000)*($V33/(60*8)), )</f>
        <v>0</v>
      </c>
      <c r="L33" s="14">
        <f ca="1">IF($A33,J33+K33,)</f>
        <v>1.9437500000000001</v>
      </c>
      <c r="M33" s="15">
        <f ca="1">IF($A33,INDIRECT("P"&amp;$Z33)+$L33,)</f>
        <v>41822.943749999999</v>
      </c>
      <c r="N33" s="9" t="str">
        <f ca="1">IF($A33, CHOOSE(WEEKDAY($M33), "Sun", "Mon", "Tue", "Wed", "Thu", "Fri", "Sat"), )</f>
        <v>Wed</v>
      </c>
      <c r="O33" s="14">
        <f ca="1">IF($A33, ROUNDUP($L33, 0) - $L33, )</f>
        <v>5.6249999999999911E-2</v>
      </c>
      <c r="P33" s="15">
        <f ca="1">IF($A33,$M33+$O33, )</f>
        <v>41823</v>
      </c>
      <c r="Q33" s="9" t="str">
        <f ca="1">IF($A33, CHOOSE(WEEKDAY($P33), "Sun", "Mon", "Tue", "Wed", "Thu", "Fri", "Sat"), )</f>
        <v>Thu</v>
      </c>
      <c r="R33" s="14">
        <f ca="1">IF($A33, $F33/$L33, )</f>
        <v>16.257234726688104</v>
      </c>
      <c r="S33" s="14">
        <f ca="1">IF($A33, $I33/$L33, )</f>
        <v>1996.1414790996785</v>
      </c>
      <c r="T33" s="14">
        <f ca="1">IF($A33,INDIRECT("T"&amp;$Z33),)</f>
        <v>2.5</v>
      </c>
      <c r="U33" s="14">
        <f ca="1">IF($A33,INDIRECT("U"&amp;$Z33),)</f>
        <v>8</v>
      </c>
      <c r="V33" s="14">
        <f ca="1">IF($A33,INDIRECT("V"&amp;$Z33),)</f>
        <v>45</v>
      </c>
      <c r="W33" s="5" t="s">
        <v>85</v>
      </c>
      <c r="X33" s="6"/>
      <c r="Y33" s="19">
        <v>17</v>
      </c>
      <c r="Z33" s="16">
        <f t="array" ref="Z33">IF($A33,MAX(IF((A:A=TRUE) * (ROW(A:A)&lt;ROW()),ROW(A:A))),)</f>
        <v>32</v>
      </c>
    </row>
    <row r="34" spans="1:26" ht="15" customHeight="1">
      <c r="A34" s="11" t="b">
        <v>1</v>
      </c>
      <c r="B34" s="12" t="str">
        <f ca="1">IF($A34,INDIRECT("C"&amp;$Z34),)</f>
        <v>Markleeville</v>
      </c>
      <c r="C34" s="5" t="s">
        <v>86</v>
      </c>
      <c r="D34" s="13">
        <v>43.1</v>
      </c>
      <c r="E34" s="13">
        <v>0</v>
      </c>
      <c r="F34" s="14">
        <f ca="1">IF($A34,SUM(INDIRECT("D"&amp;$Z34+1&amp;":E"&amp;ROW()),X34,INDIRECT("X"&amp;$Z34)),)</f>
        <v>43.1</v>
      </c>
      <c r="G34" s="13">
        <v>3470</v>
      </c>
      <c r="H34" s="13">
        <v>0</v>
      </c>
      <c r="I34" s="14">
        <f ca="1">IF($A34,SUM(INDIRECT("G"&amp;$Z34+1&amp;":H"&amp;ROW())),)</f>
        <v>3470</v>
      </c>
      <c r="J34" s="24">
        <f ca="1">IF($A34,(SUM(INDIRECT("D"&amp;$Z34+1&amp;":D"&amp;ROW()))/($T34*$U34))+(SUM(INDIRECT("G"&amp;$Z34+1&amp;":G"&amp;ROW()))/1000)*($V34/(60*U$2)), )</f>
        <v>2.4803125000000001</v>
      </c>
      <c r="K34" s="14">
        <f ca="1">IF($A34,(SUM(INDIRECT("E"&amp;$Z34+1&amp;":E"&amp;ROW()))/($T34*$U34))+(SUM(INDIRECT("H"&amp;$Z34+1&amp;":H"&amp;ROW()))/1000)*($V34/(60*8)), )</f>
        <v>0</v>
      </c>
      <c r="L34" s="14">
        <f ca="1">IF($A34,J34+K34,)</f>
        <v>2.4803125000000001</v>
      </c>
      <c r="M34" s="15">
        <f ca="1">IF($A34,INDIRECT("P"&amp;$Z34)+$L34,)</f>
        <v>41825.480312500003</v>
      </c>
      <c r="N34" s="18" t="str">
        <f ca="1">IF($A34, CHOOSE(WEEKDAY($M34), "Sun", "Mon", "Tue", "Wed", "Thu", "Fri", "Sat"), )</f>
        <v>Sat</v>
      </c>
      <c r="O34" s="14">
        <f ca="1">IF($A34, ROUNDUP($L34, 0) - $L34, )</f>
        <v>0.51968749999999986</v>
      </c>
      <c r="P34" s="15">
        <f ca="1">IF($A34,$M34+$O34, )</f>
        <v>41826</v>
      </c>
      <c r="Q34" s="18" t="str">
        <f ca="1">IF($A34, CHOOSE(WEEKDAY($P34), "Sun", "Mon", "Tue", "Wed", "Thu", "Fri", "Sat"), )</f>
        <v>Sun</v>
      </c>
      <c r="R34" s="14">
        <f ca="1">IF($A34, $F34/$L34, )</f>
        <v>17.376842635756582</v>
      </c>
      <c r="S34" s="14">
        <f ca="1">IF($A34, $I34/$L34, )</f>
        <v>1399.0172609298222</v>
      </c>
      <c r="T34" s="14">
        <f ca="1">IF($A34,INDIRECT("T"&amp;$Z34),)</f>
        <v>2.5</v>
      </c>
      <c r="U34" s="14">
        <f ca="1">IF($A34,INDIRECT("U"&amp;$Z34),)</f>
        <v>8</v>
      </c>
      <c r="V34" s="14">
        <f ca="1">IF($A34,INDIRECT("V"&amp;$Z34),)</f>
        <v>45</v>
      </c>
      <c r="W34" s="5" t="s">
        <v>87</v>
      </c>
      <c r="X34" s="6"/>
      <c r="Y34" s="19">
        <v>12</v>
      </c>
      <c r="Z34" s="16">
        <f t="array" ref="Z34">IF($A34,MAX(IF((A:A=TRUE) * (ROW(A:A)&lt;ROW()),ROW(A:A))),)</f>
        <v>33</v>
      </c>
    </row>
    <row r="35" spans="1:26" ht="15" customHeight="1">
      <c r="A35" s="11" t="b">
        <v>1</v>
      </c>
      <c r="B35" s="12" t="str">
        <f ca="1">IF($A35,INDIRECT("C"&amp;$Z35),)</f>
        <v>South Lake Tahoe</v>
      </c>
      <c r="C35" s="5" t="s">
        <v>88</v>
      </c>
      <c r="D35" s="13">
        <v>1.5</v>
      </c>
      <c r="E35" s="13">
        <v>0</v>
      </c>
      <c r="F35" s="14">
        <f ca="1">IF($A35,SUM(INDIRECT("D"&amp;$Z35+1&amp;":E"&amp;ROW()),X35,INDIRECT("X"&amp;$Z35)),)</f>
        <v>1.5</v>
      </c>
      <c r="G35" s="13">
        <v>305</v>
      </c>
      <c r="H35" s="13">
        <v>0</v>
      </c>
      <c r="I35" s="14">
        <f ca="1">IF($A35,SUM(INDIRECT("G"&amp;$Z35+1&amp;":H"&amp;ROW())),)</f>
        <v>305</v>
      </c>
      <c r="J35" s="24">
        <f ca="1">IF($A35,(SUM(INDIRECT("D"&amp;$Z35+1&amp;":D"&amp;ROW()))/($T35*$U35))+(SUM(INDIRECT("G"&amp;$Z35+1&amp;":G"&amp;ROW()))/1000)*($V35/(60*U$2)), )</f>
        <v>0.10359375</v>
      </c>
      <c r="K35" s="14">
        <f ca="1">IF($A35,(SUM(INDIRECT("E"&amp;$Z35+1&amp;":E"&amp;ROW()))/($T35*$U35))+(SUM(INDIRECT("H"&amp;$Z35+1&amp;":H"&amp;ROW()))/1000)*($V35/(60*8)), )</f>
        <v>0</v>
      </c>
      <c r="L35" s="14">
        <f ca="1">IF($A35,J35+K35,)</f>
        <v>0.10359375</v>
      </c>
      <c r="M35" s="15">
        <f ca="1">IF($A35,INDIRECT("P"&amp;$Z35)+$L35,)</f>
        <v>41826.103593749998</v>
      </c>
      <c r="N35" s="18" t="str">
        <f ca="1">IF($A35, CHOOSE(WEEKDAY($M35), "Sun", "Mon", "Tue", "Wed", "Thu", "Fri", "Sat"), )</f>
        <v>Sun</v>
      </c>
      <c r="O35" s="14">
        <f ca="1">IF($A35, ROUNDUP($L35, 0) - $L35, )</f>
        <v>0.89640624999999996</v>
      </c>
      <c r="P35" s="15">
        <f ca="1">IF($A35,$M35+$O35, )</f>
        <v>41827</v>
      </c>
      <c r="Q35" s="9" t="str">
        <f ca="1">IF($A35, CHOOSE(WEEKDAY($P35), "Sun", "Mon", "Tue", "Wed", "Thu", "Fri", "Sat"), )</f>
        <v>Mon</v>
      </c>
      <c r="R35" s="14">
        <f ca="1">IF($A35, $F35/$L35, )</f>
        <v>14.479638009049774</v>
      </c>
      <c r="S35" s="14">
        <f ca="1">IF($A35, $I35/$L35, )</f>
        <v>2944.1930618401207</v>
      </c>
      <c r="T35" s="14">
        <f ca="1">IF($A35,INDIRECT("T"&amp;$Z35),)</f>
        <v>2.5</v>
      </c>
      <c r="U35" s="14">
        <f ca="1">IF($A35,INDIRECT("U"&amp;$Z35),)</f>
        <v>8</v>
      </c>
      <c r="V35" s="14">
        <f ca="1">IF($A35,INDIRECT("V"&amp;$Z35),)</f>
        <v>45</v>
      </c>
      <c r="W35" s="5" t="s">
        <v>56</v>
      </c>
      <c r="X35" s="6"/>
      <c r="Y35" s="4"/>
      <c r="Z35" s="16">
        <f t="array" ref="Z35">IF($A35,MAX(IF((A:A=TRUE) * (ROW(A:A)&lt;ROW()),ROW(A:A))),)</f>
        <v>34</v>
      </c>
    </row>
    <row r="36" spans="1:26" ht="15" customHeight="1">
      <c r="A36" s="11" t="b">
        <v>1</v>
      </c>
      <c r="B36" s="12" t="str">
        <f ca="1">IF($A36,INDIRECT("C"&amp;$Z36),)</f>
        <v>Echo Lake Resort</v>
      </c>
      <c r="C36" s="5" t="s">
        <v>89</v>
      </c>
      <c r="D36" s="13">
        <v>61.3</v>
      </c>
      <c r="E36" s="13">
        <v>0</v>
      </c>
      <c r="F36" s="14">
        <f ca="1">IF($A36,SUM(INDIRECT("D"&amp;$Z36+1&amp;":E"&amp;ROW()),X36,INDIRECT("X"&amp;$Z36)),)</f>
        <v>61.3</v>
      </c>
      <c r="G36" s="13">
        <v>7746</v>
      </c>
      <c r="H36" s="13">
        <v>0</v>
      </c>
      <c r="I36" s="14">
        <f ca="1">IF($A36,SUM(INDIRECT("G"&amp;$Z36+1&amp;":H"&amp;ROW())),)</f>
        <v>7746</v>
      </c>
      <c r="J36" s="24">
        <f ca="1">IF($A36,(SUM(INDIRECT("D"&amp;$Z36+1&amp;":D"&amp;ROW()))/($T36*$U36))+(SUM(INDIRECT("G"&amp;$Z36+1&amp;":G"&amp;ROW()))/1000)*($V36/(60*U$2)), )</f>
        <v>3.7911874999999999</v>
      </c>
      <c r="K36" s="14">
        <f ca="1">IF($A36,(SUM(INDIRECT("E"&amp;$Z36+1&amp;":E"&amp;ROW()))/($T36*$U36))+(SUM(INDIRECT("H"&amp;$Z36+1&amp;":H"&amp;ROW()))/1000)*($V36/(60*8)), )</f>
        <v>0</v>
      </c>
      <c r="L36" s="14">
        <f ca="1">IF($A36,J36+K36,)</f>
        <v>3.7911874999999999</v>
      </c>
      <c r="M36" s="15">
        <f ca="1">IF($A36,INDIRECT("P"&amp;$Z36)+$L36,)</f>
        <v>41830.791187499999</v>
      </c>
      <c r="N36" s="9" t="str">
        <f ca="1">IF($A36, CHOOSE(WEEKDAY($M36), "Sun", "Mon", "Tue", "Wed", "Thu", "Fri", "Sat"), )</f>
        <v>Thu</v>
      </c>
      <c r="O36" s="14">
        <f ca="1">IF($A36, ROUNDUP($L36, 0) - $L36, )</f>
        <v>0.20881250000000007</v>
      </c>
      <c r="P36" s="15">
        <f ca="1">IF($A36,$M36+$O36, )</f>
        <v>41831</v>
      </c>
      <c r="Q36" s="9" t="str">
        <f ca="1">IF($A36, CHOOSE(WEEKDAY($P36), "Sun", "Mon", "Tue", "Wed", "Thu", "Fri", "Sat"), )</f>
        <v>Fri</v>
      </c>
      <c r="R36" s="14">
        <f ca="1">IF($A36, $F36/$L36, )</f>
        <v>16.169076311841607</v>
      </c>
      <c r="S36" s="14">
        <f ca="1">IF($A36, $I36/$L36, )</f>
        <v>2043.1593003511432</v>
      </c>
      <c r="T36" s="14">
        <f ca="1">IF($A36,INDIRECT("T"&amp;$Z36),)</f>
        <v>2.5</v>
      </c>
      <c r="U36" s="14">
        <f ca="1">IF($A36,INDIRECT("U"&amp;$Z36),)</f>
        <v>8</v>
      </c>
      <c r="V36" s="14">
        <f ca="1">IF($A36,INDIRECT("V"&amp;$Z36),)</f>
        <v>45</v>
      </c>
      <c r="W36" s="5" t="s">
        <v>90</v>
      </c>
      <c r="X36" s="6"/>
      <c r="Y36" s="19">
        <v>3.5</v>
      </c>
      <c r="Z36" s="16">
        <f t="array" ref="Z36">IF($A36,MAX(IF((A:A=TRUE) * (ROW(A:A)&lt;ROW()),ROW(A:A))),)</f>
        <v>35</v>
      </c>
    </row>
    <row r="37" spans="1:26" ht="15" customHeight="1">
      <c r="A37" s="11" t="b">
        <v>1</v>
      </c>
      <c r="B37" s="12" t="str">
        <f ca="1">IF($A37,INDIRECT("C"&amp;$Z37),)</f>
        <v>Soda Springs</v>
      </c>
      <c r="C37" s="5" t="s">
        <v>91</v>
      </c>
      <c r="D37" s="13">
        <v>3</v>
      </c>
      <c r="E37" s="13">
        <v>0</v>
      </c>
      <c r="F37" s="14">
        <f ca="1">IF($A37,SUM(INDIRECT("D"&amp;$Z37+1&amp;":E"&amp;ROW()),X37,INDIRECT("X"&amp;$Z37)),)</f>
        <v>3</v>
      </c>
      <c r="G37" s="13">
        <v>100</v>
      </c>
      <c r="H37" s="13">
        <v>0</v>
      </c>
      <c r="I37" s="14">
        <f ca="1">IF($A37,SUM(INDIRECT("G"&amp;$Z37+1&amp;":H"&amp;ROW())),)</f>
        <v>100</v>
      </c>
      <c r="J37" s="24">
        <f ca="1">IF($A37,(SUM(INDIRECT("D"&amp;$Z37+1&amp;":D"&amp;ROW()))/($T37*$U37))+(SUM(INDIRECT("G"&amp;$Z37+1&amp;":G"&amp;ROW()))/1000)*($V37/(60*U$2)), )</f>
        <v>0.15937499999999999</v>
      </c>
      <c r="K37" s="14">
        <f ca="1">IF($A37,(SUM(INDIRECT("E"&amp;$Z37+1&amp;":E"&amp;ROW()))/($T37*$U37))+(SUM(INDIRECT("H"&amp;$Z37+1&amp;":H"&amp;ROW()))/1000)*($V37/(60*8)), )</f>
        <v>0</v>
      </c>
      <c r="L37" s="14">
        <f ca="1">IF($A37,J37+K37,)</f>
        <v>0.15937499999999999</v>
      </c>
      <c r="M37" s="15">
        <f ca="1">IF($A37,INDIRECT("P"&amp;$Z37)+$L37,)</f>
        <v>41831.159375000003</v>
      </c>
      <c r="N37" s="9" t="str">
        <f ca="1">IF($A37, CHOOSE(WEEKDAY($M37), "Sun", "Mon", "Tue", "Wed", "Thu", "Fri", "Sat"), )</f>
        <v>Fri</v>
      </c>
      <c r="O37" s="14">
        <f ca="1">IF($A37, ROUNDUP($L37, 0) - $L37, )</f>
        <v>0.84062499999999996</v>
      </c>
      <c r="P37" s="15">
        <f ca="1">IF($A37,$M37+$O37, )</f>
        <v>41832</v>
      </c>
      <c r="Q37" s="18" t="str">
        <f ca="1">IF($A37, CHOOSE(WEEKDAY($P37), "Sun", "Mon", "Tue", "Wed", "Thu", "Fri", "Sat"), )</f>
        <v>Sat</v>
      </c>
      <c r="R37" s="14">
        <f ca="1">IF($A37, $F37/$L37, )</f>
        <v>18.823529411764707</v>
      </c>
      <c r="S37" s="14">
        <f ca="1">IF($A37, $I37/$L37, )</f>
        <v>627.45098039215691</v>
      </c>
      <c r="T37" s="14">
        <f ca="1">IF($A37,INDIRECT("T"&amp;$Z37),)</f>
        <v>2.5</v>
      </c>
      <c r="U37" s="14">
        <f ca="1">IF($A37,INDIRECT("U"&amp;$Z37),)</f>
        <v>8</v>
      </c>
      <c r="V37" s="14">
        <f ca="1">IF($A37,INDIRECT("V"&amp;$Z37),)</f>
        <v>45</v>
      </c>
      <c r="W37" s="5" t="s">
        <v>92</v>
      </c>
      <c r="X37" s="6"/>
      <c r="Y37" s="4"/>
      <c r="Z37" s="16">
        <f t="array" ref="Z37">IF($A37,MAX(IF((A:A=TRUE) * (ROW(A:A)&lt;ROW()),ROW(A:A))),)</f>
        <v>36</v>
      </c>
    </row>
    <row r="38" spans="1:26" ht="15" customHeight="1">
      <c r="A38" s="11" t="b">
        <v>1</v>
      </c>
      <c r="B38" s="12" t="str">
        <f ca="1">IF($A38,INDIRECT("C"&amp;$Z38),)</f>
        <v>Interstate 80</v>
      </c>
      <c r="C38" s="5" t="s">
        <v>93</v>
      </c>
      <c r="D38" s="14">
        <v>38.799999999999898</v>
      </c>
      <c r="E38" s="13">
        <v>0</v>
      </c>
      <c r="F38" s="14">
        <f ca="1">IF($A38,SUM(INDIRECT("D"&amp;$Z38+1&amp;":E"&amp;ROW()),X38,INDIRECT("X"&amp;$Z38)),)</f>
        <v>38.799999999999898</v>
      </c>
      <c r="G38" s="13">
        <v>3060</v>
      </c>
      <c r="H38" s="13">
        <v>0</v>
      </c>
      <c r="I38" s="14">
        <f ca="1">IF($A38,SUM(INDIRECT("G"&amp;$Z38+1&amp;":H"&amp;ROW())),)</f>
        <v>3060</v>
      </c>
      <c r="J38" s="24">
        <f ca="1">IF($A38,(SUM(INDIRECT("D"&amp;$Z38+1&amp;":D"&amp;ROW()))/($T38*$U38))+(SUM(INDIRECT("G"&amp;$Z38+1&amp;":G"&amp;ROW()))/1000)*($V38/(60*U$2)), )</f>
        <v>2.2268749999999948</v>
      </c>
      <c r="K38" s="14">
        <f ca="1">IF($A38,(SUM(INDIRECT("E"&amp;$Z38+1&amp;":E"&amp;ROW()))/($T38*$U38))+(SUM(INDIRECT("H"&amp;$Z38+1&amp;":H"&amp;ROW()))/1000)*($V38/(60*8)), )</f>
        <v>0</v>
      </c>
      <c r="L38" s="14">
        <f ca="1">IF($A38,J38+K38,)</f>
        <v>2.2268749999999948</v>
      </c>
      <c r="M38" s="15">
        <f ca="1">IF($A38,INDIRECT("P"&amp;$Z38)+$L38,)</f>
        <v>41834.226875</v>
      </c>
      <c r="N38" s="9" t="str">
        <f ca="1">IF($A38, CHOOSE(WEEKDAY($M38), "Sun", "Mon", "Tue", "Wed", "Thu", "Fri", "Sat"), )</f>
        <v>Mon</v>
      </c>
      <c r="O38" s="14">
        <f ca="1">IF($A38, ROUNDUP($L38, 0) - $L38, )</f>
        <v>0.77312500000000517</v>
      </c>
      <c r="P38" s="15">
        <f ca="1">IF($A38,$M38+$O38, )</f>
        <v>41835</v>
      </c>
      <c r="Q38" s="9" t="str">
        <f ca="1">IF($A38, CHOOSE(WEEKDAY($P38), "Sun", "Mon", "Tue", "Wed", "Thu", "Fri", "Sat"), )</f>
        <v>Tue</v>
      </c>
      <c r="R38" s="14">
        <f ca="1">IF($A38, $F38/$L38, )</f>
        <v>17.423519506034236</v>
      </c>
      <c r="S38" s="14">
        <f ca="1">IF($A38, $I38/$L38, )</f>
        <v>1374.1229301150747</v>
      </c>
      <c r="T38" s="14">
        <f ca="1">IF($A38,INDIRECT("T"&amp;$Z38),)</f>
        <v>2.5</v>
      </c>
      <c r="U38" s="14">
        <f ca="1">IF($A38,INDIRECT("U"&amp;$Z38),)</f>
        <v>8</v>
      </c>
      <c r="V38" s="14">
        <f ca="1">IF($A38,INDIRECT("V"&amp;$Z38),)</f>
        <v>45</v>
      </c>
      <c r="W38" s="5" t="s">
        <v>94</v>
      </c>
      <c r="X38" s="6"/>
      <c r="Y38" s="19">
        <v>1.4</v>
      </c>
      <c r="Z38" s="16">
        <f t="array" ref="Z38">IF($A38,MAX(IF((A:A=TRUE) * (ROW(A:A)&lt;ROW()),ROW(A:A))),)</f>
        <v>37</v>
      </c>
    </row>
    <row r="39" spans="1:26" ht="15" customHeight="1">
      <c r="A39" s="11" t="b">
        <v>1</v>
      </c>
      <c r="B39" s="12" t="str">
        <f ca="1">IF($A39,INDIRECT("C"&amp;$Z39),)</f>
        <v>Sierra City</v>
      </c>
      <c r="C39" s="5" t="s">
        <v>95</v>
      </c>
      <c r="D39" s="14">
        <v>72.599999999999895</v>
      </c>
      <c r="E39" s="13">
        <v>0</v>
      </c>
      <c r="F39" s="14">
        <f ca="1">IF($A39,SUM(INDIRECT("D"&amp;$Z39+1&amp;":E"&amp;ROW()),X39,INDIRECT("X"&amp;$Z39)),)</f>
        <v>72.599999999999895</v>
      </c>
      <c r="G39" s="13">
        <v>9397</v>
      </c>
      <c r="H39" s="13">
        <v>0</v>
      </c>
      <c r="I39" s="14">
        <f ca="1">IF($A39,SUM(INDIRECT("G"&amp;$Z39+1&amp;":H"&amp;ROW())),)</f>
        <v>9397</v>
      </c>
      <c r="J39" s="24">
        <f ca="1">IF($A39,(SUM(INDIRECT("D"&amp;$Z39+1&amp;":D"&amp;ROW()))/($T39*$U39))+(SUM(INDIRECT("G"&amp;$Z39+1&amp;":G"&amp;ROW()))/1000)*($V39/(60*U$2)), )</f>
        <v>4.5109687499999946</v>
      </c>
      <c r="K39" s="14">
        <f ca="1">IF($A39,(SUM(INDIRECT("E"&amp;$Z39+1&amp;":E"&amp;ROW()))/($T39*$U39))+(SUM(INDIRECT("H"&amp;$Z39+1&amp;":H"&amp;ROW()))/1000)*($V39/(60*8)), )</f>
        <v>0</v>
      </c>
      <c r="L39" s="14">
        <f ca="1">IF($A39,J39+K39,)</f>
        <v>4.5109687499999946</v>
      </c>
      <c r="M39" s="15">
        <f ca="1">IF($A39,INDIRECT("P"&amp;$Z39)+$L39,)</f>
        <v>41839.510968750001</v>
      </c>
      <c r="N39" s="18" t="str">
        <f ca="1">IF($A39, CHOOSE(WEEKDAY($M39), "Sun", "Mon", "Tue", "Wed", "Thu", "Fri", "Sat"), )</f>
        <v>Sat</v>
      </c>
      <c r="O39" s="14">
        <f ca="1">IF($A39, ROUNDUP($L39, 0) - $L39, )</f>
        <v>0.48903125000000536</v>
      </c>
      <c r="P39" s="15">
        <f ca="1">IF($A39,$M39+$O39, )</f>
        <v>41840</v>
      </c>
      <c r="Q39" s="18" t="str">
        <f ca="1">IF($A39, CHOOSE(WEEKDAY($P39), "Sun", "Mon", "Tue", "Wed", "Thu", "Fri", "Sat"), )</f>
        <v>Sun</v>
      </c>
      <c r="R39" s="14">
        <f ca="1">IF($A39, $F39/$L39, )</f>
        <v>16.094103954943154</v>
      </c>
      <c r="S39" s="14">
        <f ca="1">IF($A39, $I39/$L39, )</f>
        <v>2083.1445573636506</v>
      </c>
      <c r="T39" s="14">
        <f ca="1">IF($A39,INDIRECT("T"&amp;$Z39),)</f>
        <v>2.5</v>
      </c>
      <c r="U39" s="14">
        <f ca="1">IF($A39,INDIRECT("U"&amp;$Z39),)</f>
        <v>8</v>
      </c>
      <c r="V39" s="14">
        <f ca="1">IF($A39,INDIRECT("V"&amp;$Z39),)</f>
        <v>45</v>
      </c>
      <c r="W39" s="5" t="s">
        <v>96</v>
      </c>
      <c r="X39" s="6"/>
      <c r="Y39" s="19">
        <v>12</v>
      </c>
      <c r="Z39" s="16">
        <f t="array" ref="Z39">IF($A39,MAX(IF((A:A=TRUE) * (ROW(A:A)&lt;ROW()),ROW(A:A))),)</f>
        <v>38</v>
      </c>
    </row>
    <row r="40" spans="1:26" ht="15" customHeight="1">
      <c r="A40" s="11" t="b">
        <v>1</v>
      </c>
      <c r="B40" s="12" t="str">
        <f ca="1">IF($A40,INDIRECT("C"&amp;$Z40),)</f>
        <v>Quincy</v>
      </c>
      <c r="C40" s="5" t="s">
        <v>97</v>
      </c>
      <c r="D40" s="13">
        <v>19</v>
      </c>
      <c r="E40" s="13">
        <v>0</v>
      </c>
      <c r="F40" s="14">
        <f ca="1">IF($A40,SUM(INDIRECT("D"&amp;$Z40+1&amp;":E"&amp;ROW()),X40,INDIRECT("X"&amp;$Z40)),)</f>
        <v>19</v>
      </c>
      <c r="G40" s="13">
        <v>1479</v>
      </c>
      <c r="H40" s="13">
        <v>0</v>
      </c>
      <c r="I40" s="14">
        <f ca="1">IF($A40,SUM(INDIRECT("G"&amp;$Z40+1&amp;":H"&amp;ROW())),)</f>
        <v>1479</v>
      </c>
      <c r="J40" s="24">
        <f ca="1">IF($A40,(SUM(INDIRECT("D"&amp;$Z40+1&amp;":D"&amp;ROW()))/($T40*$U40))+(SUM(INDIRECT("G"&amp;$Z40+1&amp;":G"&amp;ROW()))/1000)*($V40/(60*U$2)), )</f>
        <v>1.0886562499999999</v>
      </c>
      <c r="K40" s="14">
        <f ca="1">IF($A40,(SUM(INDIRECT("E"&amp;$Z40+1&amp;":E"&amp;ROW()))/($T40*$U40))+(SUM(INDIRECT("H"&amp;$Z40+1&amp;":H"&amp;ROW()))/1000)*($V40/(60*8)), )</f>
        <v>0</v>
      </c>
      <c r="L40" s="14">
        <f ca="1">IF($A40,J40+K40,)</f>
        <v>1.0886562499999999</v>
      </c>
      <c r="M40" s="15">
        <f ca="1">IF($A40,INDIRECT("P"&amp;$Z40)+$L40,)</f>
        <v>41841.088656250002</v>
      </c>
      <c r="N40" s="9" t="str">
        <f ca="1">IF($A40, CHOOSE(WEEKDAY($M40), "Sun", "Mon", "Tue", "Wed", "Thu", "Fri", "Sat"), )</f>
        <v>Mon</v>
      </c>
      <c r="O40" s="14">
        <f ca="1">IF($A40, ROUNDUP($L40, 0) - $L40, )</f>
        <v>0.91134375000000012</v>
      </c>
      <c r="P40" s="15">
        <f ca="1">IF($A40,$M40+$O40, )</f>
        <v>41842</v>
      </c>
      <c r="Q40" s="9" t="str">
        <f ca="1">IF($A40, CHOOSE(WEEKDAY($P40), "Sun", "Mon", "Tue", "Wed", "Thu", "Fri", "Sat"), )</f>
        <v>Tue</v>
      </c>
      <c r="R40" s="14">
        <f ca="1">IF($A40, $F40/$L40, )</f>
        <v>17.452708327353104</v>
      </c>
      <c r="S40" s="14">
        <f ca="1">IF($A40, $I40/$L40, )</f>
        <v>1358.5555587450126</v>
      </c>
      <c r="T40" s="14">
        <f ca="1">IF($A40,INDIRECT("T"&amp;$Z40),)</f>
        <v>2.5</v>
      </c>
      <c r="U40" s="14">
        <f ca="1">IF($A40,INDIRECT("U"&amp;$Z40),)</f>
        <v>8</v>
      </c>
      <c r="V40" s="14">
        <f ca="1">IF($A40,INDIRECT("V"&amp;$Z40),)</f>
        <v>45</v>
      </c>
      <c r="W40" s="5" t="s">
        <v>56</v>
      </c>
      <c r="X40" s="6"/>
      <c r="Y40" s="4"/>
      <c r="Z40" s="16">
        <f t="array" ref="Z40">IF($A40,MAX(IF((A:A=TRUE) * (ROW(A:A)&lt;ROW()),ROW(A:A))),)</f>
        <v>39</v>
      </c>
    </row>
    <row r="41" spans="1:26" ht="15" customHeight="1">
      <c r="A41" s="11" t="b">
        <v>1</v>
      </c>
      <c r="B41" s="12" t="str">
        <f ca="1">IF($A41,INDIRECT("C"&amp;$Z41),)</f>
        <v>Belden</v>
      </c>
      <c r="C41" s="5" t="s">
        <v>98</v>
      </c>
      <c r="D41" s="13">
        <v>0.1</v>
      </c>
      <c r="E41" s="13">
        <v>0</v>
      </c>
      <c r="F41" s="14">
        <f ca="1">IF($A41,SUM(INDIRECT("D"&amp;$Z41+1&amp;":E"&amp;ROW()),X41,INDIRECT("X"&amp;$Z41)),)</f>
        <v>0.1</v>
      </c>
      <c r="G41" s="13">
        <v>20</v>
      </c>
      <c r="H41" s="13">
        <v>0</v>
      </c>
      <c r="I41" s="14">
        <f ca="1">IF($A41,SUM(INDIRECT("G"&amp;$Z41+1&amp;":H"&amp;ROW())),)</f>
        <v>20</v>
      </c>
      <c r="J41" s="24">
        <f ca="1">IF($A41,(SUM(INDIRECT("D"&amp;$Z41+1&amp;":D"&amp;ROW()))/($T41*$U41))+(SUM(INDIRECT("G"&amp;$Z41+1&amp;":G"&amp;ROW()))/1000)*($V41/(60*U$2)), )</f>
        <v>6.875E-3</v>
      </c>
      <c r="K41" s="14">
        <f ca="1">IF($A41,(SUM(INDIRECT("E"&amp;$Z41+1&amp;":E"&amp;ROW()))/($T41*$U41))+(SUM(INDIRECT("H"&amp;$Z41+1&amp;":H"&amp;ROW()))/1000)*($V41/(60*8)), )</f>
        <v>0</v>
      </c>
      <c r="L41" s="14">
        <f ca="1">IF($A41,J41+K41,)</f>
        <v>6.875E-3</v>
      </c>
      <c r="M41" s="15">
        <f ca="1">IF($A41,INDIRECT("P"&amp;$Z41)+$L41,)</f>
        <v>41842.006874999999</v>
      </c>
      <c r="N41" s="9" t="str">
        <f ca="1">IF($A41, CHOOSE(WEEKDAY($M41), "Sun", "Mon", "Tue", "Wed", "Thu", "Fri", "Sat"), )</f>
        <v>Tue</v>
      </c>
      <c r="O41" s="14">
        <f ca="1">IF($A41, ROUNDUP($L41, 0) - $L41, )</f>
        <v>0.99312500000000004</v>
      </c>
      <c r="P41" s="15">
        <f ca="1">IF($A41,$M41+$O41, )</f>
        <v>41843</v>
      </c>
      <c r="Q41" s="9" t="str">
        <f ca="1">IF($A41, CHOOSE(WEEKDAY($P41), "Sun", "Mon", "Tue", "Wed", "Thu", "Fri", "Sat"), )</f>
        <v>Wed</v>
      </c>
      <c r="R41" s="14">
        <f ca="1">IF($A41, $F41/$L41, )</f>
        <v>14.545454545454547</v>
      </c>
      <c r="S41" s="14">
        <f ca="1">IF($A41, $I41/$L41, )</f>
        <v>2909.090909090909</v>
      </c>
      <c r="T41" s="14">
        <f ca="1">IF($A41,INDIRECT("T"&amp;$Z41),)</f>
        <v>2.5</v>
      </c>
      <c r="U41" s="14">
        <f ca="1">IF($A41,INDIRECT("U"&amp;$Z41),)</f>
        <v>8</v>
      </c>
      <c r="V41" s="14">
        <f ca="1">IF($A41,INDIRECT("V"&amp;$Z41),)</f>
        <v>45</v>
      </c>
      <c r="W41" s="5" t="s">
        <v>99</v>
      </c>
      <c r="X41" s="6"/>
      <c r="Y41" s="4"/>
      <c r="Z41" s="16">
        <f t="array" ref="Z41">IF($A41,MAX(IF((A:A=TRUE) * (ROW(A:A)&lt;ROW()),ROW(A:A))),)</f>
        <v>40</v>
      </c>
    </row>
    <row r="42" spans="1:26" ht="15" customHeight="1">
      <c r="A42" s="11" t="b">
        <v>1</v>
      </c>
      <c r="B42" s="12" t="str">
        <f ca="1">IF($A42,INDIRECT("C"&amp;$Z42),)</f>
        <v>Highway 70</v>
      </c>
      <c r="C42" s="5" t="s">
        <v>100</v>
      </c>
      <c r="D42" s="13">
        <v>46.5</v>
      </c>
      <c r="E42" s="13">
        <v>0</v>
      </c>
      <c r="F42" s="14">
        <f ca="1">IF($A42,SUM(INDIRECT("D"&amp;$Z42+1&amp;":E"&amp;ROW()),X42,INDIRECT("X"&amp;$Z42)),)</f>
        <v>46.5</v>
      </c>
      <c r="G42" s="13">
        <v>6905</v>
      </c>
      <c r="H42" s="13">
        <v>0</v>
      </c>
      <c r="I42" s="14">
        <f ca="1">IF($A42,SUM(INDIRECT("G"&amp;$Z42+1&amp;":H"&amp;ROW())),)</f>
        <v>6905</v>
      </c>
      <c r="J42" s="24">
        <f ca="1">IF($A42,(SUM(INDIRECT("D"&amp;$Z42+1&amp;":D"&amp;ROW()))/($T42*$U42))+(SUM(INDIRECT("G"&amp;$Z42+1&amp;":G"&amp;ROW()))/1000)*($V42/(60*U$2)), )</f>
        <v>2.9723437500000003</v>
      </c>
      <c r="K42" s="14">
        <f ca="1">IF($A42,(SUM(INDIRECT("E"&amp;$Z42+1&amp;":E"&amp;ROW()))/($T42*$U42))+(SUM(INDIRECT("H"&amp;$Z42+1&amp;":H"&amp;ROW()))/1000)*($V42/(60*8)), )</f>
        <v>0</v>
      </c>
      <c r="L42" s="14">
        <f ca="1">IF($A42,J42+K42,)</f>
        <v>2.9723437500000003</v>
      </c>
      <c r="M42" s="15">
        <f ca="1">IF($A42,INDIRECT("P"&amp;$Z42)+$L42,)</f>
        <v>41845.97234375</v>
      </c>
      <c r="N42" s="9" t="str">
        <f ca="1">IF($A42, CHOOSE(WEEKDAY($M42), "Sun", "Mon", "Tue", "Wed", "Thu", "Fri", "Sat"), )</f>
        <v>Fri</v>
      </c>
      <c r="O42" s="14">
        <f ca="1">IF($A42, ROUNDUP($L42, 0) - $L42, )</f>
        <v>2.7656249999999716E-2</v>
      </c>
      <c r="P42" s="15">
        <f ca="1">IF($A42,$M42+$O42, )</f>
        <v>41846</v>
      </c>
      <c r="Q42" s="18" t="str">
        <f ca="1">IF($A42, CHOOSE(WEEKDAY($P42), "Sun", "Mon", "Tue", "Wed", "Thu", "Fri", "Sat"), )</f>
        <v>Sat</v>
      </c>
      <c r="R42" s="14">
        <f ca="1">IF($A42, $F42/$L42, )</f>
        <v>15.644220154549753</v>
      </c>
      <c r="S42" s="14">
        <f ca="1">IF($A42, $I42/$L42, )</f>
        <v>2323.08258424013</v>
      </c>
      <c r="T42" s="14">
        <f ca="1">IF($A42,INDIRECT("T"&amp;$Z42),)</f>
        <v>2.5</v>
      </c>
      <c r="U42" s="14">
        <f ca="1">IF($A42,INDIRECT("U"&amp;$Z42),)</f>
        <v>8</v>
      </c>
      <c r="V42" s="14">
        <f ca="1">IF($A42,INDIRECT("V"&amp;$Z42),)</f>
        <v>45</v>
      </c>
      <c r="W42" s="5" t="s">
        <v>101</v>
      </c>
      <c r="X42" s="6"/>
      <c r="Y42" s="19">
        <v>7.5</v>
      </c>
      <c r="Z42" s="16">
        <f t="array" ref="Z42">IF($A42,MAX(IF((A:A=TRUE) * (ROW(A:A)&lt;ROW()),ROW(A:A))),)</f>
        <v>41</v>
      </c>
    </row>
    <row r="43" spans="1:26" ht="15" customHeight="1">
      <c r="A43" s="11" t="b">
        <v>1</v>
      </c>
      <c r="B43" s="12" t="str">
        <f ca="1">IF($A43,INDIRECT("C"&amp;$Z43),)</f>
        <v>Chester</v>
      </c>
      <c r="C43" s="5" t="s">
        <v>102</v>
      </c>
      <c r="D43" s="13">
        <v>17.5</v>
      </c>
      <c r="E43" s="13">
        <v>0</v>
      </c>
      <c r="F43" s="14">
        <f ca="1">IF($A43,SUM(INDIRECT("D"&amp;$Z43+1&amp;":E"&amp;ROW()),X43,INDIRECT("X"&amp;$Z43)),)</f>
        <v>17.5</v>
      </c>
      <c r="G43" s="13">
        <v>2140</v>
      </c>
      <c r="H43" s="13">
        <v>0</v>
      </c>
      <c r="I43" s="14">
        <f ca="1">IF($A43,SUM(INDIRECT("G"&amp;$Z43+1&amp;":H"&amp;ROW())),)</f>
        <v>2140</v>
      </c>
      <c r="J43" s="24">
        <f ca="1">IF($A43,(SUM(INDIRECT("D"&amp;$Z43+1&amp;":D"&amp;ROW()))/($T43*$U43))+(SUM(INDIRECT("G"&amp;$Z43+1&amp;":G"&amp;ROW()))/1000)*($V43/(60*U$2)), )</f>
        <v>1.0756250000000001</v>
      </c>
      <c r="K43" s="14">
        <f ca="1">IF($A43,(SUM(INDIRECT("E"&amp;$Z43+1&amp;":E"&amp;ROW()))/($T43*$U43))+(SUM(INDIRECT("H"&amp;$Z43+1&amp;":H"&amp;ROW()))/1000)*($V43/(60*8)), )</f>
        <v>0</v>
      </c>
      <c r="L43" s="14">
        <f ca="1">IF($A43,J43+K43,)</f>
        <v>1.0756250000000001</v>
      </c>
      <c r="M43" s="15">
        <f ca="1">IF($A43,INDIRECT("P"&amp;$Z43)+$L43,)</f>
        <v>41847.075624999998</v>
      </c>
      <c r="N43" s="18" t="str">
        <f ca="1">IF($A43, CHOOSE(WEEKDAY($M43), "Sun", "Mon", "Tue", "Wed", "Thu", "Fri", "Sat"), )</f>
        <v>Sun</v>
      </c>
      <c r="O43" s="14">
        <f ca="1">IF($A43, ROUNDUP($L43, 0) - $L43, )</f>
        <v>0.92437499999999995</v>
      </c>
      <c r="P43" s="15">
        <f ca="1">IF($A43,$M43+$O43, )</f>
        <v>41848</v>
      </c>
      <c r="Q43" s="9" t="str">
        <f ca="1">IF($A43, CHOOSE(WEEKDAY($P43), "Sun", "Mon", "Tue", "Wed", "Thu", "Fri", "Sat"), )</f>
        <v>Mon</v>
      </c>
      <c r="R43" s="14">
        <f ca="1">IF($A43, $F43/$L43, )</f>
        <v>16.269610691458453</v>
      </c>
      <c r="S43" s="14">
        <f ca="1">IF($A43, $I43/$L43, )</f>
        <v>1989.540964555491</v>
      </c>
      <c r="T43" s="14">
        <f ca="1">IF($A43,INDIRECT("T"&amp;$Z43),)</f>
        <v>2.5</v>
      </c>
      <c r="U43" s="14">
        <f ca="1">IF($A43,INDIRECT("U"&amp;$Z43),)</f>
        <v>8</v>
      </c>
      <c r="V43" s="14">
        <f ca="1">IF($A43,INDIRECT("V"&amp;$Z43),)</f>
        <v>45</v>
      </c>
      <c r="W43" s="5" t="s">
        <v>56</v>
      </c>
      <c r="X43" s="6"/>
      <c r="Y43" s="4"/>
      <c r="Z43" s="16">
        <f t="array" ref="Z43">IF($A43,MAX(IF((A:A=TRUE) * (ROW(A:A)&lt;ROW()),ROW(A:A))),)</f>
        <v>42</v>
      </c>
    </row>
    <row r="44" spans="1:26" ht="15" customHeight="1">
      <c r="A44" s="11" t="b">
        <v>1</v>
      </c>
      <c r="B44" s="12" t="str">
        <f ca="1">IF($A44,INDIRECT("C"&amp;$Z44),)</f>
        <v>Drakesbad Guest Ranch</v>
      </c>
      <c r="C44" s="5" t="s">
        <v>103</v>
      </c>
      <c r="D44" s="13">
        <v>24.4</v>
      </c>
      <c r="E44" s="13">
        <v>0</v>
      </c>
      <c r="F44" s="14">
        <f ca="1">IF($A44,SUM(INDIRECT("D"&amp;$Z44+1&amp;":E"&amp;ROW()),X44,INDIRECT("X"&amp;$Z44)),)</f>
        <v>24.7</v>
      </c>
      <c r="G44" s="13">
        <v>1265</v>
      </c>
      <c r="H44" s="13">
        <v>0</v>
      </c>
      <c r="I44" s="14">
        <f ca="1">IF($A44,SUM(INDIRECT("G"&amp;$Z44+1&amp;":H"&amp;ROW())),)</f>
        <v>1265</v>
      </c>
      <c r="J44" s="24">
        <f ca="1">IF($A44,(SUM(INDIRECT("D"&amp;$Z44+1&amp;":D"&amp;ROW()))/($T44*$U44))+(SUM(INDIRECT("G"&amp;$Z44+1&amp;":G"&amp;ROW()))/1000)*($V44/(60*U$2)), )</f>
        <v>1.33859375</v>
      </c>
      <c r="K44" s="14">
        <f ca="1">IF($A44,(SUM(INDIRECT("E"&amp;$Z44+1&amp;":E"&amp;ROW()))/($T44*$U44))+(SUM(INDIRECT("H"&amp;$Z44+1&amp;":H"&amp;ROW()))/1000)*($V44/(60*8)), )</f>
        <v>0</v>
      </c>
      <c r="L44" s="14">
        <f ca="1">IF($A44,J44+K44,)</f>
        <v>1.33859375</v>
      </c>
      <c r="M44" s="15">
        <f ca="1">IF($A44,INDIRECT("P"&amp;$Z44)+$L44,)</f>
        <v>41849.338593749999</v>
      </c>
      <c r="N44" s="9" t="str">
        <f ca="1">IF($A44, CHOOSE(WEEKDAY($M44), "Sun", "Mon", "Tue", "Wed", "Thu", "Fri", "Sat"), )</f>
        <v>Tue</v>
      </c>
      <c r="O44" s="14">
        <f ca="1">IF($A44, ROUNDUP($L44, 0) - $L44, )</f>
        <v>0.66140624999999997</v>
      </c>
      <c r="P44" s="15">
        <f ca="1">IF($A44,$M44+$O44, )</f>
        <v>41850</v>
      </c>
      <c r="Q44" s="9" t="str">
        <f ca="1">IF($A44, CHOOSE(WEEKDAY($P44), "Sun", "Mon", "Tue", "Wed", "Thu", "Fri", "Sat"), )</f>
        <v>Wed</v>
      </c>
      <c r="R44" s="14">
        <f ca="1">IF($A44, $F44/$L44, )</f>
        <v>18.452200303490137</v>
      </c>
      <c r="S44" s="14">
        <f ca="1">IF($A44, $I44/$L44, )</f>
        <v>945.02159449048668</v>
      </c>
      <c r="T44" s="14">
        <f ca="1">IF($A44,INDIRECT("T"&amp;$Z44),)</f>
        <v>2.5</v>
      </c>
      <c r="U44" s="14">
        <f ca="1">IF($A44,INDIRECT("U"&amp;$Z44),)</f>
        <v>8</v>
      </c>
      <c r="V44" s="14">
        <f ca="1">IF($A44,INDIRECT("V"&amp;$Z44),)</f>
        <v>45</v>
      </c>
      <c r="W44" s="5" t="s">
        <v>104</v>
      </c>
      <c r="X44" s="19">
        <v>0.3</v>
      </c>
      <c r="Y44" s="4"/>
      <c r="Z44" s="16">
        <f t="array" ref="Z44">IF($A44,MAX(IF((A:A=TRUE) * (ROW(A:A)&lt;ROW()),ROW(A:A))),)</f>
        <v>43</v>
      </c>
    </row>
    <row r="45" spans="1:26" ht="15" customHeight="1">
      <c r="A45" s="11" t="b">
        <v>1</v>
      </c>
      <c r="B45" s="12" t="str">
        <f ca="1">IF($A45,INDIRECT("C"&amp;$Z45),)</f>
        <v>Old Station</v>
      </c>
      <c r="C45" s="5" t="s">
        <v>105</v>
      </c>
      <c r="D45" s="14">
        <v>4.0999999999999899</v>
      </c>
      <c r="E45" s="13">
        <v>0</v>
      </c>
      <c r="F45" s="14">
        <f ca="1">IF($A45,SUM(INDIRECT("D"&amp;$Z45+1&amp;":E"&amp;ROW()),X45,INDIRECT("X"&amp;$Z45)),)</f>
        <v>4.3999999999999897</v>
      </c>
      <c r="G45" s="13">
        <v>150</v>
      </c>
      <c r="H45" s="13">
        <v>0</v>
      </c>
      <c r="I45" s="14">
        <f ca="1">IF($A45,SUM(INDIRECT("G"&amp;$Z45+1&amp;":H"&amp;ROW())),)</f>
        <v>150</v>
      </c>
      <c r="J45" s="24">
        <f ca="1">IF($A45,(SUM(INDIRECT("D"&amp;$Z45+1&amp;":D"&amp;ROW()))/($T45*$U45))+(SUM(INDIRECT("G"&amp;$Z45+1&amp;":G"&amp;ROW()))/1000)*($V45/(60*U$2)), )</f>
        <v>0.21906249999999949</v>
      </c>
      <c r="K45" s="14">
        <f ca="1">IF($A45,(SUM(INDIRECT("E"&amp;$Z45+1&amp;":E"&amp;ROW()))/($T45*$U45))+(SUM(INDIRECT("H"&amp;$Z45+1&amp;":H"&amp;ROW()))/1000)*($V45/(60*8)), )</f>
        <v>0</v>
      </c>
      <c r="L45" s="14">
        <f ca="1">IF($A45,J45+K45,)</f>
        <v>0.21906249999999949</v>
      </c>
      <c r="M45" s="15">
        <f ca="1">IF($A45,INDIRECT("P"&amp;$Z45)+$L45,)</f>
        <v>41850.2190625</v>
      </c>
      <c r="N45" s="9" t="str">
        <f ca="1">IF($A45, CHOOSE(WEEKDAY($M45), "Sun", "Mon", "Tue", "Wed", "Thu", "Fri", "Sat"), )</f>
        <v>Wed</v>
      </c>
      <c r="O45" s="14">
        <f ca="1">IF($A45, ROUNDUP($L45, 0) - $L45, )</f>
        <v>0.78093750000000051</v>
      </c>
      <c r="P45" s="15">
        <f ca="1">IF($A45,$M45+$O45, )</f>
        <v>41851</v>
      </c>
      <c r="Q45" s="9" t="str">
        <f ca="1">IF($A45, CHOOSE(WEEKDAY($P45), "Sun", "Mon", "Tue", "Wed", "Thu", "Fri", "Sat"), )</f>
        <v>Thu</v>
      </c>
      <c r="R45" s="14">
        <f ca="1">IF($A45, $F45/$L45, )</f>
        <v>20.085592011412267</v>
      </c>
      <c r="S45" s="14">
        <f ca="1">IF($A45, $I45/$L45, )</f>
        <v>684.73609129814713</v>
      </c>
      <c r="T45" s="14">
        <f ca="1">IF($A45,INDIRECT("T"&amp;$Z45),)</f>
        <v>2.5</v>
      </c>
      <c r="U45" s="14">
        <f ca="1">IF($A45,INDIRECT("U"&amp;$Z45),)</f>
        <v>8</v>
      </c>
      <c r="V45" s="14">
        <f ca="1">IF($A45,INDIRECT("V"&amp;$Z45),)</f>
        <v>45</v>
      </c>
      <c r="W45" s="5" t="s">
        <v>106</v>
      </c>
      <c r="X45" s="6"/>
      <c r="Y45" s="4"/>
      <c r="Z45" s="16">
        <f t="array" ref="Z45">IF($A45,MAX(IF((A:A=TRUE) * (ROW(A:A)&lt;ROW()),ROW(A:A))),)</f>
        <v>44</v>
      </c>
    </row>
    <row r="46" spans="1:26" ht="15" customHeight="1">
      <c r="A46" s="11" t="b">
        <v>1</v>
      </c>
      <c r="B46" s="12" t="str">
        <f ca="1">IF($A46,INDIRECT("C"&amp;$Z46),)</f>
        <v>Highway 44</v>
      </c>
      <c r="C46" s="5" t="s">
        <v>107</v>
      </c>
      <c r="D46" s="13">
        <v>34.1</v>
      </c>
      <c r="E46" s="13">
        <v>0</v>
      </c>
      <c r="F46" s="14">
        <f ca="1">IF($A46,SUM(INDIRECT("D"&amp;$Z46+1&amp;":E"&amp;ROW()),X46,INDIRECT("X"&amp;$Z46)),)</f>
        <v>34.1</v>
      </c>
      <c r="G46" s="13">
        <v>1292</v>
      </c>
      <c r="H46" s="13">
        <v>0</v>
      </c>
      <c r="I46" s="14">
        <f ca="1">IF($A46,SUM(INDIRECT("G"&amp;$Z46+1&amp;":H"&amp;ROW())),)</f>
        <v>1292</v>
      </c>
      <c r="J46" s="24">
        <f ca="1">IF($A46,(SUM(INDIRECT("D"&amp;$Z46+1&amp;":D"&amp;ROW()))/($T46*$U46))+(SUM(INDIRECT("G"&amp;$Z46+1&amp;":G"&amp;ROW()))/1000)*($V46/(60*U$2)), )</f>
        <v>1.826125</v>
      </c>
      <c r="K46" s="14">
        <f ca="1">IF($A46,(SUM(INDIRECT("E"&amp;$Z46+1&amp;":E"&amp;ROW()))/($T46*$U46))+(SUM(INDIRECT("H"&amp;$Z46+1&amp;":H"&amp;ROW()))/1000)*($V46/(60*8)), )</f>
        <v>0</v>
      </c>
      <c r="L46" s="14">
        <f ca="1">IF($A46,J46+K46,)</f>
        <v>1.826125</v>
      </c>
      <c r="M46" s="15">
        <f ca="1">IF($A46,INDIRECT("P"&amp;$Z46)+$L46,)</f>
        <v>41852.826125</v>
      </c>
      <c r="N46" s="9" t="str">
        <f ca="1">IF($A46, CHOOSE(WEEKDAY($M46), "Sun", "Mon", "Tue", "Wed", "Thu", "Fri", "Sat"), )</f>
        <v>Fri</v>
      </c>
      <c r="O46" s="14">
        <f ca="1">IF($A46, ROUNDUP($L46, 0) - $L46, )</f>
        <v>0.173875</v>
      </c>
      <c r="P46" s="15">
        <f ca="1">IF($A46,$M46+$O46, )</f>
        <v>41853</v>
      </c>
      <c r="Q46" s="18" t="str">
        <f ca="1">IF($A46, CHOOSE(WEEKDAY($P46), "Sun", "Mon", "Tue", "Wed", "Thu", "Fri", "Sat"), )</f>
        <v>Sat</v>
      </c>
      <c r="R46" s="14">
        <f ca="1">IF($A46, $F46/$L46, )</f>
        <v>18.673420494215897</v>
      </c>
      <c r="S46" s="14">
        <f ca="1">IF($A46, $I46/$L46, )</f>
        <v>707.50906975152304</v>
      </c>
      <c r="T46" s="14">
        <f ca="1">IF($A46,INDIRECT("T"&amp;$Z46),)</f>
        <v>2.5</v>
      </c>
      <c r="U46" s="14">
        <f ca="1">IF($A46,INDIRECT("U"&amp;$Z46),)</f>
        <v>8</v>
      </c>
      <c r="V46" s="14">
        <f ca="1">IF($A46,INDIRECT("V"&amp;$Z46),)</f>
        <v>45</v>
      </c>
      <c r="W46" s="5" t="s">
        <v>108</v>
      </c>
      <c r="X46" s="6"/>
      <c r="Y46" s="19">
        <v>7.7</v>
      </c>
      <c r="Z46" s="16">
        <f t="array" ref="Z46">IF($A46,MAX(IF((A:A=TRUE) * (ROW(A:A)&lt;ROW()),ROW(A:A))),)</f>
        <v>45</v>
      </c>
    </row>
    <row r="47" spans="1:26" ht="15" customHeight="1">
      <c r="A47" s="11" t="b">
        <v>1</v>
      </c>
      <c r="B47" s="12" t="str">
        <f ca="1">IF($A47,INDIRECT("C"&amp;$Z47),)</f>
        <v>Burney</v>
      </c>
      <c r="C47" s="5" t="s">
        <v>109</v>
      </c>
      <c r="D47" s="13">
        <v>6.7</v>
      </c>
      <c r="E47" s="13">
        <v>0</v>
      </c>
      <c r="F47" s="14">
        <f ca="1">IF($A47,SUM(INDIRECT("D"&amp;$Z47+1&amp;":E"&amp;ROW()),X47,INDIRECT("X"&amp;$Z47)),)</f>
        <v>6.7</v>
      </c>
      <c r="G47" s="13">
        <v>15</v>
      </c>
      <c r="H47" s="13">
        <v>0</v>
      </c>
      <c r="I47" s="14">
        <f ca="1">IF($A47,SUM(INDIRECT("G"&amp;$Z47+1&amp;":H"&amp;ROW())),)</f>
        <v>15</v>
      </c>
      <c r="J47" s="24">
        <f ca="1">IF($A47,(SUM(INDIRECT("D"&amp;$Z47+1&amp;":D"&amp;ROW()))/($T47*$U47))+(SUM(INDIRECT("G"&amp;$Z47+1&amp;":G"&amp;ROW()))/1000)*($V47/(60*U$2)), )</f>
        <v>0.33640625000000002</v>
      </c>
      <c r="K47" s="14">
        <f ca="1">IF($A47,(SUM(INDIRECT("E"&amp;$Z47+1&amp;":E"&amp;ROW()))/($T47*$U47))+(SUM(INDIRECT("H"&amp;$Z47+1&amp;":H"&amp;ROW()))/1000)*($V47/(60*8)), )</f>
        <v>0</v>
      </c>
      <c r="L47" s="14">
        <f ca="1">IF($A47,J47+K47,)</f>
        <v>0.33640625000000002</v>
      </c>
      <c r="M47" s="15">
        <f ca="1">IF($A47,INDIRECT("P"&amp;$Z47)+$L47,)</f>
        <v>41853.336406249997</v>
      </c>
      <c r="N47" s="18" t="str">
        <f ca="1">IF($A47, CHOOSE(WEEKDAY($M47), "Sun", "Mon", "Tue", "Wed", "Thu", "Fri", "Sat"), )</f>
        <v>Sat</v>
      </c>
      <c r="O47" s="14">
        <f ca="1">IF($A47, ROUNDUP($L47, 0) - $L47, )</f>
        <v>0.66359374999999998</v>
      </c>
      <c r="P47" s="15">
        <f ca="1">IF($A47,$M47+$O47, )</f>
        <v>41854</v>
      </c>
      <c r="Q47" s="18" t="str">
        <f ca="1">IF($A47, CHOOSE(WEEKDAY($P47), "Sun", "Mon", "Tue", "Wed", "Thu", "Fri", "Sat"), )</f>
        <v>Sun</v>
      </c>
      <c r="R47" s="14">
        <f ca="1">IF($A47, $F47/$L47, )</f>
        <v>19.916395726892706</v>
      </c>
      <c r="S47" s="14">
        <f ca="1">IF($A47, $I47/$L47, )</f>
        <v>44.588945657222474</v>
      </c>
      <c r="T47" s="14">
        <f ca="1">IF($A47,INDIRECT("T"&amp;$Z47),)</f>
        <v>2.5</v>
      </c>
      <c r="U47" s="14">
        <f ca="1">IF($A47,INDIRECT("U"&amp;$Z47),)</f>
        <v>8</v>
      </c>
      <c r="V47" s="14">
        <f ca="1">IF($A47,INDIRECT("V"&amp;$Z47),)</f>
        <v>45</v>
      </c>
      <c r="W47" s="5" t="s">
        <v>110</v>
      </c>
      <c r="X47" s="6"/>
      <c r="Y47" s="4"/>
      <c r="Z47" s="16">
        <f t="array" ref="Z47">IF($A47,MAX(IF((A:A=TRUE) * (ROW(A:A)&lt;ROW()),ROW(A:A))),)</f>
        <v>46</v>
      </c>
    </row>
    <row r="48" spans="1:26" ht="15" customHeight="1">
      <c r="A48" s="11" t="b">
        <v>1</v>
      </c>
      <c r="B48" s="12" t="str">
        <f ca="1">IF($A48,INDIRECT("C"&amp;$Z48),)</f>
        <v>Highway 89</v>
      </c>
      <c r="C48" s="5" t="s">
        <v>111</v>
      </c>
      <c r="D48" s="13">
        <v>1</v>
      </c>
      <c r="E48" s="13">
        <v>0</v>
      </c>
      <c r="F48" s="14">
        <f ca="1">IF($A48,SUM(INDIRECT("D"&amp;$Z48+1&amp;":E"&amp;ROW()),X48,INDIRECT("X"&amp;$Z48)),)</f>
        <v>1</v>
      </c>
      <c r="G48" s="13">
        <v>0</v>
      </c>
      <c r="H48" s="13">
        <v>0</v>
      </c>
      <c r="I48" s="14">
        <f ca="1">IF($A48,SUM(INDIRECT("G"&amp;$Z48+1&amp;":H"&amp;ROW())),)</f>
        <v>0</v>
      </c>
      <c r="J48" s="24">
        <f ca="1">IF($A48,(SUM(INDIRECT("D"&amp;$Z48+1&amp;":D"&amp;ROW()))/($T48*$U48))+(SUM(INDIRECT("G"&amp;$Z48+1&amp;":G"&amp;ROW()))/1000)*($V48/(60*U$2)), )</f>
        <v>0.05</v>
      </c>
      <c r="K48" s="14">
        <f ca="1">IF($A48,(SUM(INDIRECT("E"&amp;$Z48+1&amp;":E"&amp;ROW()))/($T48*$U48))+(SUM(INDIRECT("H"&amp;$Z48+1&amp;":H"&amp;ROW()))/1000)*($V48/(60*8)), )</f>
        <v>0</v>
      </c>
      <c r="L48" s="14">
        <f ca="1">IF($A48,J48+K48,)</f>
        <v>0.05</v>
      </c>
      <c r="M48" s="15">
        <f ca="1">IF($A48,INDIRECT("P"&amp;$Z48)+$L48,)</f>
        <v>41854.050000000003</v>
      </c>
      <c r="N48" s="18" t="str">
        <f ca="1">IF($A48, CHOOSE(WEEKDAY($M48), "Sun", "Mon", "Tue", "Wed", "Thu", "Fri", "Sat"), )</f>
        <v>Sun</v>
      </c>
      <c r="O48" s="14">
        <f ca="1">IF($A48, ROUNDUP($L48, 0) - $L48, )</f>
        <v>0.95</v>
      </c>
      <c r="P48" s="15">
        <f ca="1">IF($A48,$M48+$O48, )</f>
        <v>41855</v>
      </c>
      <c r="Q48" s="9" t="str">
        <f ca="1">IF($A48, CHOOSE(WEEKDAY($P48), "Sun", "Mon", "Tue", "Wed", "Thu", "Fri", "Sat"), )</f>
        <v>Mon</v>
      </c>
      <c r="R48" s="14">
        <f ca="1">IF($A48, $F48/$L48, )</f>
        <v>20</v>
      </c>
      <c r="S48" s="14">
        <f ca="1">IF($A48, $I48/$L48, )</f>
        <v>0</v>
      </c>
      <c r="T48" s="14">
        <f ca="1">IF($A48,INDIRECT("T"&amp;$Z48),)</f>
        <v>2.5</v>
      </c>
      <c r="U48" s="14">
        <f ca="1">IF($A48,INDIRECT("U"&amp;$Z48),)</f>
        <v>8</v>
      </c>
      <c r="V48" s="14">
        <f ca="1">IF($A48,INDIRECT("V"&amp;$Z48),)</f>
        <v>45</v>
      </c>
      <c r="W48" s="5" t="s">
        <v>56</v>
      </c>
      <c r="X48" s="6"/>
      <c r="Y48" s="4"/>
      <c r="Z48" s="16">
        <f t="array" ref="Z48">IF($A48,MAX(IF((A:A=TRUE) * (ROW(A:A)&lt;ROW()),ROW(A:A))),)</f>
        <v>47</v>
      </c>
    </row>
    <row r="49" spans="1:26" ht="15" customHeight="1">
      <c r="A49" s="11" t="b">
        <v>1</v>
      </c>
      <c r="B49" s="12" t="str">
        <f ca="1">IF($A49,INDIRECT("C"&amp;$Z49),)</f>
        <v>Burney Falls SP</v>
      </c>
      <c r="C49" s="5" t="s">
        <v>112</v>
      </c>
      <c r="D49" s="13">
        <v>82.9</v>
      </c>
      <c r="E49" s="13">
        <v>0</v>
      </c>
      <c r="F49" s="14">
        <f ca="1">IF($A49,SUM(INDIRECT("D"&amp;$Z49+1&amp;":E"&amp;ROW()),X49,INDIRECT("X"&amp;$Z49)),)</f>
        <v>82.9</v>
      </c>
      <c r="G49" s="13">
        <v>8000</v>
      </c>
      <c r="H49" s="13">
        <v>0</v>
      </c>
      <c r="I49" s="14">
        <f ca="1">IF($A49,SUM(INDIRECT("G"&amp;$Z49+1&amp;":H"&amp;ROW())),)</f>
        <v>8000</v>
      </c>
      <c r="J49" s="24">
        <f ca="1">IF($A49,(SUM(INDIRECT("D"&amp;$Z49+1&amp;":D"&amp;ROW()))/($T49*$U49))+(SUM(INDIRECT("G"&amp;$Z49+1&amp;":G"&amp;ROW()))/1000)*($V49/(60*U$2)), )</f>
        <v>4.8950000000000005</v>
      </c>
      <c r="K49" s="14">
        <f ca="1">IF($A49,(SUM(INDIRECT("E"&amp;$Z49+1&amp;":E"&amp;ROW()))/($T49*$U49))+(SUM(INDIRECT("H"&amp;$Z49+1&amp;":H"&amp;ROW()))/1000)*($V49/(60*8)), )</f>
        <v>0</v>
      </c>
      <c r="L49" s="14">
        <f ca="1">IF($A49,J49+K49,)</f>
        <v>4.8950000000000005</v>
      </c>
      <c r="M49" s="15">
        <f ca="1">IF($A49,INDIRECT("P"&amp;$Z49)+$L49,)</f>
        <v>41859.894999999997</v>
      </c>
      <c r="N49" s="9" t="str">
        <f ca="1">IF($A49, CHOOSE(WEEKDAY($M49), "Sun", "Mon", "Tue", "Wed", "Thu", "Fri", "Sat"), )</f>
        <v>Fri</v>
      </c>
      <c r="O49" s="14">
        <f ca="1">IF($A49, ROUNDUP($L49, 0) - $L49, )</f>
        <v>0.10499999999999954</v>
      </c>
      <c r="P49" s="15">
        <f ca="1">IF($A49,$M49+$O49, )</f>
        <v>41860</v>
      </c>
      <c r="Q49" s="18" t="str">
        <f ca="1">IF($A49, CHOOSE(WEEKDAY($P49), "Sun", "Mon", "Tue", "Wed", "Thu", "Fri", "Sat"), )</f>
        <v>Sat</v>
      </c>
      <c r="R49" s="14">
        <f ca="1">IF($A49, $F49/$L49, )</f>
        <v>16.935648621041878</v>
      </c>
      <c r="S49" s="14">
        <f ca="1">IF($A49, $I49/$L49, )</f>
        <v>1634.3207354443307</v>
      </c>
      <c r="T49" s="14">
        <f ca="1">IF($A49,INDIRECT("T"&amp;$Z49),)</f>
        <v>2.5</v>
      </c>
      <c r="U49" s="14">
        <f ca="1">IF($A49,INDIRECT("U"&amp;$Z49),)</f>
        <v>8</v>
      </c>
      <c r="V49" s="14">
        <f ca="1">IF($A49,INDIRECT("V"&amp;$Z49),)</f>
        <v>45</v>
      </c>
      <c r="W49" s="5" t="s">
        <v>113</v>
      </c>
      <c r="X49" s="6"/>
      <c r="Y49" s="19">
        <v>2</v>
      </c>
      <c r="Z49" s="16">
        <f t="array" ref="Z49">IF($A49,MAX(IF((A:A=TRUE) * (ROW(A:A)&lt;ROW()),ROW(A:A))),)</f>
        <v>48</v>
      </c>
    </row>
    <row r="50" spans="1:26" ht="15" customHeight="1">
      <c r="A50" s="11" t="b">
        <v>1</v>
      </c>
      <c r="B50" s="12" t="str">
        <f ca="1">IF($A50,INDIRECT("C"&amp;$Z50),)</f>
        <v>Castella</v>
      </c>
      <c r="C50" s="5" t="s">
        <v>114</v>
      </c>
      <c r="D50" s="13">
        <v>59.7</v>
      </c>
      <c r="E50" s="13">
        <v>0</v>
      </c>
      <c r="F50" s="14">
        <f ca="1">IF($A50,SUM(INDIRECT("D"&amp;$Z50+1&amp;":E"&amp;ROW()),X50,INDIRECT("X"&amp;$Z50)),)</f>
        <v>59.7</v>
      </c>
      <c r="G50" s="13">
        <v>6535</v>
      </c>
      <c r="H50" s="13">
        <v>0</v>
      </c>
      <c r="I50" s="14">
        <f ca="1">IF($A50,SUM(INDIRECT("G"&amp;$Z50+1&amp;":H"&amp;ROW())),)</f>
        <v>6535</v>
      </c>
      <c r="J50" s="24">
        <f ca="1">IF($A50,(SUM(INDIRECT("D"&amp;$Z50+1&amp;":D"&amp;ROW()))/($T50*$U50))+(SUM(INDIRECT("G"&amp;$Z50+1&amp;":G"&amp;ROW()))/1000)*($V50/(60*U$2)), )</f>
        <v>3.5976562500000004</v>
      </c>
      <c r="K50" s="14">
        <f ca="1">IF($A50,(SUM(INDIRECT("E"&amp;$Z50+1&amp;":E"&amp;ROW()))/($T50*$U50))+(SUM(INDIRECT("H"&amp;$Z50+1&amp;":H"&amp;ROW()))/1000)*($V50/(60*8)), )</f>
        <v>0</v>
      </c>
      <c r="L50" s="14">
        <f ca="1">IF($A50,J50+K50,)</f>
        <v>3.5976562500000004</v>
      </c>
      <c r="M50" s="15">
        <f ca="1">IF($A50,INDIRECT("P"&amp;$Z50)+$L50,)</f>
        <v>41863.59765625</v>
      </c>
      <c r="N50" s="9" t="str">
        <f ca="1">IF($A50, CHOOSE(WEEKDAY($M50), "Sun", "Mon", "Tue", "Wed", "Thu", "Fri", "Sat"), )</f>
        <v>Tue</v>
      </c>
      <c r="O50" s="14">
        <f ca="1">IF($A50, ROUNDUP($L50, 0) - $L50, )</f>
        <v>0.40234374999999956</v>
      </c>
      <c r="P50" s="15">
        <f ca="1">IF($A50,$M50+$O50, )</f>
        <v>41864</v>
      </c>
      <c r="Q50" s="9" t="str">
        <f ca="1">IF($A50, CHOOSE(WEEKDAY($P50), "Sun", "Mon", "Tue", "Wed", "Thu", "Fri", "Sat"), )</f>
        <v>Wed</v>
      </c>
      <c r="R50" s="14">
        <f ca="1">IF($A50, $F50/$L50, )</f>
        <v>16.594136807817588</v>
      </c>
      <c r="S50" s="14">
        <f ca="1">IF($A50, $I50/$L50, )</f>
        <v>1816.460369163952</v>
      </c>
      <c r="T50" s="14">
        <f ca="1">IF($A50,INDIRECT("T"&amp;$Z50),)</f>
        <v>2.5</v>
      </c>
      <c r="U50" s="14">
        <f ca="1">IF($A50,INDIRECT("U"&amp;$Z50),)</f>
        <v>8</v>
      </c>
      <c r="V50" s="14">
        <f ca="1">IF($A50,INDIRECT("V"&amp;$Z50),)</f>
        <v>45</v>
      </c>
      <c r="W50" s="5" t="s">
        <v>115</v>
      </c>
      <c r="X50" s="6"/>
      <c r="Y50" s="4"/>
      <c r="Z50" s="16">
        <f t="array" ref="Z50">IF($A50,MAX(IF((A:A=TRUE) * (ROW(A:A)&lt;ROW()),ROW(A:A))),)</f>
        <v>49</v>
      </c>
    </row>
    <row r="51" spans="1:26" ht="15" customHeight="1">
      <c r="A51" s="11" t="b">
        <v>1</v>
      </c>
      <c r="B51" s="12" t="str">
        <f ca="1">IF($A51,INDIRECT("C"&amp;$Z51),)</f>
        <v>Highway 3</v>
      </c>
      <c r="C51" s="5" t="s">
        <v>116</v>
      </c>
      <c r="D51" s="13">
        <v>40.1</v>
      </c>
      <c r="E51" s="13">
        <v>0</v>
      </c>
      <c r="F51" s="14">
        <f ca="1">IF($A51,SUM(INDIRECT("D"&amp;$Z51+1&amp;":E"&amp;ROW()),X51,INDIRECT("X"&amp;$Z51)),)</f>
        <v>40.1</v>
      </c>
      <c r="G51" s="13">
        <v>4609</v>
      </c>
      <c r="H51" s="13">
        <v>0</v>
      </c>
      <c r="I51" s="14">
        <f ca="1">IF($A51,SUM(INDIRECT("G"&amp;$Z51+1&amp;":H"&amp;ROW())),)</f>
        <v>4609</v>
      </c>
      <c r="J51" s="24">
        <f ca="1">IF($A51,(SUM(INDIRECT("D"&amp;$Z51+1&amp;":D"&amp;ROW()))/($T51*$U51))+(SUM(INDIRECT("G"&amp;$Z51+1&amp;":G"&amp;ROW()))/1000)*($V51/(60*U$2)), )</f>
        <v>2.4370937499999998</v>
      </c>
      <c r="K51" s="14">
        <f ca="1">IF($A51,(SUM(INDIRECT("E"&amp;$Z51+1&amp;":E"&amp;ROW()))/($T51*$U51))+(SUM(INDIRECT("H"&amp;$Z51+1&amp;":H"&amp;ROW()))/1000)*($V51/(60*8)), )</f>
        <v>0</v>
      </c>
      <c r="L51" s="14">
        <f ca="1">IF($A51,J51+K51,)</f>
        <v>2.4370937499999998</v>
      </c>
      <c r="M51" s="15">
        <f ca="1">IF($A51,INDIRECT("P"&amp;$Z51)+$L51,)</f>
        <v>41866.437093749999</v>
      </c>
      <c r="N51" s="9" t="str">
        <f ca="1">IF($A51, CHOOSE(WEEKDAY($M51), "Sun", "Mon", "Tue", "Wed", "Thu", "Fri", "Sat"), )</f>
        <v>Fri</v>
      </c>
      <c r="O51" s="14">
        <f ca="1">IF($A51, ROUNDUP($L51, 0) - $L51, )</f>
        <v>0.56290625000000016</v>
      </c>
      <c r="P51" s="15">
        <f ca="1">IF($A51,$M51+$O51, )</f>
        <v>41867</v>
      </c>
      <c r="Q51" s="18" t="str">
        <f ca="1">IF($A51, CHOOSE(WEEKDAY($P51), "Sun", "Mon", "Tue", "Wed", "Thu", "Fri", "Sat"), )</f>
        <v>Sat</v>
      </c>
      <c r="R51" s="14">
        <f ca="1">IF($A51, $F51/$L51, )</f>
        <v>16.454024388680168</v>
      </c>
      <c r="S51" s="14">
        <f ca="1">IF($A51, $I51/$L51, )</f>
        <v>1891.1869927039122</v>
      </c>
      <c r="T51" s="14">
        <f ca="1">IF($A51,INDIRECT("T"&amp;$Z51),)</f>
        <v>2.5</v>
      </c>
      <c r="U51" s="14">
        <f ca="1">IF($A51,INDIRECT("U"&amp;$Z51),)</f>
        <v>8</v>
      </c>
      <c r="V51" s="14">
        <f ca="1">IF($A51,INDIRECT("V"&amp;$Z51),)</f>
        <v>45</v>
      </c>
      <c r="W51" s="5" t="s">
        <v>117</v>
      </c>
      <c r="X51" s="6"/>
      <c r="Y51" s="19">
        <v>10.4</v>
      </c>
      <c r="Z51" s="16">
        <f t="array" ref="Z51">IF($A51,MAX(IF((A:A=TRUE) * (ROW(A:A)&lt;ROW()),ROW(A:A))),)</f>
        <v>50</v>
      </c>
    </row>
    <row r="52" spans="1:26" ht="15" customHeight="1">
      <c r="A52" s="11" t="b">
        <v>1</v>
      </c>
      <c r="B52" s="12" t="str">
        <f ca="1">IF($A52,INDIRECT("C"&amp;$Z52),)</f>
        <v>Etna</v>
      </c>
      <c r="C52" s="5" t="s">
        <v>118</v>
      </c>
      <c r="D52" s="13">
        <v>55.8</v>
      </c>
      <c r="E52" s="13">
        <v>0</v>
      </c>
      <c r="F52" s="14">
        <f ca="1">IF($A52,SUM(INDIRECT("D"&amp;$Z52+1&amp;":E"&amp;ROW()),X52,INDIRECT("X"&amp;$Z52)),)</f>
        <v>55.8</v>
      </c>
      <c r="G52" s="13">
        <v>4165</v>
      </c>
      <c r="H52" s="13">
        <v>0</v>
      </c>
      <c r="I52" s="14">
        <f ca="1">IF($A52,SUM(INDIRECT("G"&amp;$Z52+1&amp;":H"&amp;ROW())),)</f>
        <v>4165</v>
      </c>
      <c r="J52" s="24">
        <f ca="1">IF($A52,(SUM(INDIRECT("D"&amp;$Z52+1&amp;":D"&amp;ROW()))/($T52*$U52))+(SUM(INDIRECT("G"&amp;$Z52+1&amp;":G"&amp;ROW()))/1000)*($V52/(60*U$2)), )</f>
        <v>3.1804687500000002</v>
      </c>
      <c r="K52" s="14">
        <f ca="1">IF($A52,(SUM(INDIRECT("E"&amp;$Z52+1&amp;":E"&amp;ROW()))/($T52*$U52))+(SUM(INDIRECT("H"&amp;$Z52+1&amp;":H"&amp;ROW()))/1000)*($V52/(60*8)), )</f>
        <v>0</v>
      </c>
      <c r="L52" s="14">
        <f ca="1">IF($A52,J52+K52,)</f>
        <v>3.1804687500000002</v>
      </c>
      <c r="M52" s="15">
        <f ca="1">IF($A52,INDIRECT("P"&amp;$Z52)+$L52,)</f>
        <v>41870.180468749997</v>
      </c>
      <c r="N52" s="9" t="str">
        <f ca="1">IF($A52, CHOOSE(WEEKDAY($M52), "Sun", "Mon", "Tue", "Wed", "Thu", "Fri", "Sat"), )</f>
        <v>Tue</v>
      </c>
      <c r="O52" s="14">
        <f ca="1">IF($A52, ROUNDUP($L52, 0) - $L52, )</f>
        <v>0.81953124999999982</v>
      </c>
      <c r="P52" s="15">
        <f ca="1">IF($A52,$M52+$O52, )</f>
        <v>41871</v>
      </c>
      <c r="Q52" s="9" t="str">
        <f ca="1">IF($A52, CHOOSE(WEEKDAY($P52), "Sun", "Mon", "Tue", "Wed", "Thu", "Fri", "Sat"), )</f>
        <v>Wed</v>
      </c>
      <c r="R52" s="14">
        <f ca="1">IF($A52, $F52/$L52, )</f>
        <v>17.544583640383195</v>
      </c>
      <c r="S52" s="14">
        <f ca="1">IF($A52, $I52/$L52, )</f>
        <v>1309.5553917956274</v>
      </c>
      <c r="T52" s="14">
        <f ca="1">IF($A52,INDIRECT("T"&amp;$Z52),)</f>
        <v>2.5</v>
      </c>
      <c r="U52" s="14">
        <f ca="1">IF($A52,INDIRECT("U"&amp;$Z52),)</f>
        <v>8</v>
      </c>
      <c r="V52" s="14">
        <f ca="1">IF($A52,INDIRECT("V"&amp;$Z52),)</f>
        <v>45</v>
      </c>
      <c r="W52" s="5" t="s">
        <v>56</v>
      </c>
      <c r="X52" s="6"/>
      <c r="Y52" s="4"/>
      <c r="Z52" s="16">
        <f t="array" ref="Z52">IF($A52,MAX(IF((A:A=TRUE) * (ROW(A:A)&lt;ROW()),ROW(A:A))),)</f>
        <v>51</v>
      </c>
    </row>
    <row r="53" spans="1:26" ht="15" customHeight="1">
      <c r="A53" s="11" t="b">
        <v>1</v>
      </c>
      <c r="B53" s="12" t="str">
        <f ca="1">IF($A53,INDIRECT("C"&amp;$Z53),)</f>
        <v>Seiad Valley</v>
      </c>
      <c r="C53" s="5" t="s">
        <v>119</v>
      </c>
      <c r="D53" s="13">
        <v>64.2</v>
      </c>
      <c r="E53" s="13">
        <v>0</v>
      </c>
      <c r="F53" s="14">
        <f ca="1">IF($A53,SUM(INDIRECT("D"&amp;$Z53+1&amp;":E"&amp;ROW()),X53,INDIRECT("X"&amp;$Z53)),)</f>
        <v>64.2</v>
      </c>
      <c r="G53" s="13">
        <v>10002</v>
      </c>
      <c r="H53" s="13">
        <v>0</v>
      </c>
      <c r="I53" s="14">
        <f ca="1">IF($A53,SUM(INDIRECT("G"&amp;$Z53+1&amp;":H"&amp;ROW())),)</f>
        <v>10002</v>
      </c>
      <c r="J53" s="24">
        <f ca="1">IF($A53,(SUM(INDIRECT("D"&amp;$Z53+1&amp;":D"&amp;ROW()))/($T53*$U53))+(SUM(INDIRECT("G"&amp;$Z53+1&amp;":G"&amp;ROW()))/1000)*($V53/(60*U$2)), )</f>
        <v>4.1476875</v>
      </c>
      <c r="K53" s="14">
        <f ca="1">IF($A53,(SUM(INDIRECT("E"&amp;$Z53+1&amp;":E"&amp;ROW()))/($T53*$U53))+(SUM(INDIRECT("H"&amp;$Z53+1&amp;":H"&amp;ROW()))/1000)*($V53/(60*8)), )</f>
        <v>0</v>
      </c>
      <c r="L53" s="14">
        <f ca="1">IF($A53,J53+K53,)</f>
        <v>4.1476875</v>
      </c>
      <c r="M53" s="15">
        <f ca="1">IF($A53,INDIRECT("P"&amp;$Z53)+$L53,)</f>
        <v>41875.147687500001</v>
      </c>
      <c r="N53" s="18" t="str">
        <f ca="1">IF($A53, CHOOSE(WEEKDAY($M53), "Sun", "Mon", "Tue", "Wed", "Thu", "Fri", "Sat"), )</f>
        <v>Sun</v>
      </c>
      <c r="O53" s="14">
        <f ca="1">IF($A53, ROUNDUP($L53, 0) - $L53, )</f>
        <v>0.85231250000000003</v>
      </c>
      <c r="P53" s="15">
        <f ca="1">IF($A53,$M53+$O53, )</f>
        <v>41876</v>
      </c>
      <c r="Q53" s="9" t="str">
        <f ca="1">IF($A53, CHOOSE(WEEKDAY($P53), "Sun", "Mon", "Tue", "Wed", "Thu", "Fri", "Sat"), )</f>
        <v>Mon</v>
      </c>
      <c r="R53" s="14">
        <f ca="1">IF($A53, $F53/$L53, )</f>
        <v>15.478504588400163</v>
      </c>
      <c r="S53" s="14">
        <f ca="1">IF($A53, $I53/$L53, )</f>
        <v>2411.4642195199131</v>
      </c>
      <c r="T53" s="14">
        <f ca="1">IF($A53,INDIRECT("T"&amp;$Z53),)</f>
        <v>2.5</v>
      </c>
      <c r="U53" s="14">
        <f ca="1">IF($A53,INDIRECT("U"&amp;$Z53),)</f>
        <v>8</v>
      </c>
      <c r="V53" s="14">
        <f ca="1">IF($A53,INDIRECT("V"&amp;$Z53),)</f>
        <v>45</v>
      </c>
      <c r="W53" s="5" t="s">
        <v>120</v>
      </c>
      <c r="X53" s="6"/>
      <c r="Y53" s="19">
        <v>0.8</v>
      </c>
      <c r="Z53" s="16">
        <f t="array" ref="Z53">IF($A53,MAX(IF((A:A=TRUE) * (ROW(A:A)&lt;ROW()),ROW(A:A))),)</f>
        <v>52</v>
      </c>
    </row>
    <row r="54" spans="1:26" ht="15" customHeight="1">
      <c r="A54" s="11" t="b">
        <v>1</v>
      </c>
      <c r="B54" s="12" t="str">
        <f ca="1">IF($A54,INDIRECT("C"&amp;$Z54),)</f>
        <v>Callahan's Lodge</v>
      </c>
      <c r="C54" s="5" t="s">
        <v>121</v>
      </c>
      <c r="D54" s="13">
        <v>0.3</v>
      </c>
      <c r="E54" s="13">
        <v>0</v>
      </c>
      <c r="F54" s="14">
        <f ca="1">IF($A54,SUM(INDIRECT("D"&amp;$Z54+1&amp;":E"&amp;ROW()),X54,INDIRECT("X"&amp;$Z54)),)</f>
        <v>0.3</v>
      </c>
      <c r="G54" s="13">
        <v>0</v>
      </c>
      <c r="H54" s="13">
        <v>0</v>
      </c>
      <c r="I54" s="14">
        <f ca="1">IF($A54,SUM(INDIRECT("G"&amp;$Z54+1&amp;":H"&amp;ROW())),)</f>
        <v>0</v>
      </c>
      <c r="J54" s="24">
        <f ca="1">IF($A54,(SUM(INDIRECT("D"&amp;$Z54+1&amp;":D"&amp;ROW()))/($T54*$U54))+(SUM(INDIRECT("G"&amp;$Z54+1&amp;":G"&amp;ROW()))/1000)*($V54/(60*U$2)), )</f>
        <v>1.4999999999999999E-2</v>
      </c>
      <c r="K54" s="14">
        <f ca="1">IF($A54,(SUM(INDIRECT("E"&amp;$Z54+1&amp;":E"&amp;ROW()))/($T54*$U54))+(SUM(INDIRECT("H"&amp;$Z54+1&amp;":H"&amp;ROW()))/1000)*($V54/(60*8)), )</f>
        <v>0</v>
      </c>
      <c r="L54" s="14">
        <f ca="1">IF($A54,J54+K54,)</f>
        <v>1.4999999999999999E-2</v>
      </c>
      <c r="M54" s="15">
        <f ca="1">IF($A54,INDIRECT("P"&amp;$Z54)+$L54,)</f>
        <v>41876.014999999999</v>
      </c>
      <c r="N54" s="9" t="str">
        <f ca="1">IF($A54, CHOOSE(WEEKDAY($M54), "Sun", "Mon", "Tue", "Wed", "Thu", "Fri", "Sat"), )</f>
        <v>Mon</v>
      </c>
      <c r="O54" s="14">
        <f ca="1">IF($A54, ROUNDUP($L54, 0) - $L54, )</f>
        <v>0.98499999999999999</v>
      </c>
      <c r="P54" s="15">
        <f ca="1">IF($A54,$M54+$O54, )</f>
        <v>41877</v>
      </c>
      <c r="Q54" s="9" t="str">
        <f ca="1">IF($A54, CHOOSE(WEEKDAY($P54), "Sun", "Mon", "Tue", "Wed", "Thu", "Fri", "Sat"), )</f>
        <v>Tue</v>
      </c>
      <c r="R54" s="14">
        <f ca="1">IF($A54, $F54/$L54, )</f>
        <v>20</v>
      </c>
      <c r="S54" s="14">
        <f ca="1">IF($A54, $I54/$L54, )</f>
        <v>0</v>
      </c>
      <c r="T54" s="14">
        <f ca="1">IF($A54,INDIRECT("T"&amp;$Z54),)</f>
        <v>2.5</v>
      </c>
      <c r="U54" s="14">
        <f ca="1">IF($A54,INDIRECT("U"&amp;$Z54),)</f>
        <v>8</v>
      </c>
      <c r="V54" s="14">
        <f ca="1">IF($A54,INDIRECT("V"&amp;$Z54),)</f>
        <v>45</v>
      </c>
      <c r="W54" s="5" t="s">
        <v>113</v>
      </c>
      <c r="X54" s="6"/>
      <c r="Y54" s="19">
        <v>13</v>
      </c>
      <c r="Z54" s="16">
        <f t="array" ref="Z54">IF($A54,MAX(IF((A:A=TRUE) * (ROW(A:A)&lt;ROW()),ROW(A:A))),)</f>
        <v>53</v>
      </c>
    </row>
    <row r="55" spans="1:26" ht="15" customHeight="1">
      <c r="A55" s="11" t="b">
        <v>1</v>
      </c>
      <c r="B55" s="12" t="str">
        <f ca="1">IF($A55,INDIRECT("C"&amp;$Z55),)</f>
        <v>Ashland</v>
      </c>
      <c r="C55" s="5" t="s">
        <v>122</v>
      </c>
      <c r="D55" s="13">
        <v>17.3</v>
      </c>
      <c r="E55" s="13">
        <v>0</v>
      </c>
      <c r="F55" s="14">
        <f ca="1">IF($A55,SUM(INDIRECT("D"&amp;$Z55+1&amp;":E"&amp;ROW()),X55,INDIRECT("X"&amp;$Z55)),)</f>
        <v>17.3</v>
      </c>
      <c r="G55" s="13">
        <v>1710</v>
      </c>
      <c r="H55" s="13">
        <v>0</v>
      </c>
      <c r="I55" s="14">
        <f ca="1">IF($A55,SUM(INDIRECT("G"&amp;$Z55+1&amp;":H"&amp;ROW())),)</f>
        <v>1710</v>
      </c>
      <c r="J55" s="24">
        <f ca="1">IF($A55,(SUM(INDIRECT("D"&amp;$Z55+1&amp;":D"&amp;ROW()))/($T55*$U55))+(SUM(INDIRECT("G"&amp;$Z55+1&amp;":G"&amp;ROW()))/1000)*($V55/(60*U$2)), )</f>
        <v>1.0253125000000001</v>
      </c>
      <c r="K55" s="14">
        <f ca="1">IF($A55,(SUM(INDIRECT("E"&amp;$Z55+1&amp;":E"&amp;ROW()))/($T55*$U55))+(SUM(INDIRECT("H"&amp;$Z55+1&amp;":H"&amp;ROW()))/1000)*($V55/(60*8)), )</f>
        <v>0</v>
      </c>
      <c r="L55" s="14">
        <f ca="1">IF($A55,J55+K55,)</f>
        <v>1.0253125000000001</v>
      </c>
      <c r="M55" s="15">
        <f ca="1">IF($A55,INDIRECT("P"&amp;$Z55)+$L55,)</f>
        <v>41878.025312500002</v>
      </c>
      <c r="N55" s="9" t="str">
        <f ca="1">IF($A55, CHOOSE(WEEKDAY($M55), "Sun", "Mon", "Tue", "Wed", "Thu", "Fri", "Sat"), )</f>
        <v>Wed</v>
      </c>
      <c r="O55" s="14">
        <f ca="1">IF($A55, ROUNDUP($L55, 0) - $L55, )</f>
        <v>0.97468749999999993</v>
      </c>
      <c r="P55" s="15">
        <f ca="1">IF($A55,$M55+$O55, )</f>
        <v>41879</v>
      </c>
      <c r="Q55" s="9" t="str">
        <f ca="1">IF($A55, CHOOSE(WEEKDAY($P55), "Sun", "Mon", "Tue", "Wed", "Thu", "Fri", "Sat"), )</f>
        <v>Thu</v>
      </c>
      <c r="R55" s="14">
        <f ca="1">IF($A55, $F55/$L55, )</f>
        <v>16.87290460225541</v>
      </c>
      <c r="S55" s="14">
        <f ca="1">IF($A55, $I55/$L55, )</f>
        <v>1667.7842121304479</v>
      </c>
      <c r="T55" s="14">
        <f ca="1">IF($A55,INDIRECT("T"&amp;$Z55),)</f>
        <v>2.5</v>
      </c>
      <c r="U55" s="14">
        <f ca="1">IF($A55,INDIRECT("U"&amp;$Z55),)</f>
        <v>8</v>
      </c>
      <c r="V55" s="14">
        <f ca="1">IF($A55,INDIRECT("V"&amp;$Z55),)</f>
        <v>45</v>
      </c>
      <c r="W55" s="5" t="s">
        <v>123</v>
      </c>
      <c r="X55" s="6"/>
      <c r="Y55" s="4"/>
      <c r="Z55" s="16">
        <f t="array" ref="Z55">IF($A55,MAX(IF((A:A=TRUE) * (ROW(A:A)&lt;ROW()),ROW(A:A))),)</f>
        <v>54</v>
      </c>
    </row>
    <row r="56" spans="1:26" ht="15" customHeight="1">
      <c r="A56" s="11" t="b">
        <v>1</v>
      </c>
      <c r="B56" s="12" t="str">
        <f ca="1">IF($A56,INDIRECT("C"&amp;$Z56),)</f>
        <v>Highway 66</v>
      </c>
      <c r="C56" s="5" t="s">
        <v>124</v>
      </c>
      <c r="D56" s="13">
        <v>6.3</v>
      </c>
      <c r="E56" s="13">
        <v>0</v>
      </c>
      <c r="F56" s="14">
        <f ca="1">IF($A56,SUM(INDIRECT("D"&amp;$Z56+1&amp;":E"&amp;ROW()),X56,INDIRECT("X"&amp;$Z56)),)</f>
        <v>6.3</v>
      </c>
      <c r="G56" s="13">
        <v>939</v>
      </c>
      <c r="H56" s="13">
        <v>0</v>
      </c>
      <c r="I56" s="14">
        <f ca="1">IF($A56,SUM(INDIRECT("G"&amp;$Z56+1&amp;":H"&amp;ROW())),)</f>
        <v>939</v>
      </c>
      <c r="J56" s="24">
        <f ca="1">IF($A56,(SUM(INDIRECT("D"&amp;$Z56+1&amp;":D"&amp;ROW()))/($T56*$U56))+(SUM(INDIRECT("G"&amp;$Z56+1&amp;":G"&amp;ROW()))/1000)*($V56/(60*U$2)), )</f>
        <v>0.40303125000000001</v>
      </c>
      <c r="K56" s="14">
        <f ca="1">IF($A56,(SUM(INDIRECT("E"&amp;$Z56+1&amp;":E"&amp;ROW()))/($T56*$U56))+(SUM(INDIRECT("H"&amp;$Z56+1&amp;":H"&amp;ROW()))/1000)*($V56/(60*8)), )</f>
        <v>0</v>
      </c>
      <c r="L56" s="14">
        <f ca="1">IF($A56,J56+K56,)</f>
        <v>0.40303125000000001</v>
      </c>
      <c r="M56" s="15">
        <f ca="1">IF($A56,INDIRECT("P"&amp;$Z56)+$L56,)</f>
        <v>41879.403031250004</v>
      </c>
      <c r="N56" s="9" t="str">
        <f ca="1">IF($A56, CHOOSE(WEEKDAY($M56), "Sun", "Mon", "Tue", "Wed", "Thu", "Fri", "Sat"), )</f>
        <v>Thu</v>
      </c>
      <c r="O56" s="14">
        <f ca="1">IF($A56, ROUNDUP($L56, 0) - $L56, )</f>
        <v>0.59696875000000005</v>
      </c>
      <c r="P56" s="15">
        <f ca="1">IF($A56,$M56+$O56, )</f>
        <v>41880</v>
      </c>
      <c r="Q56" s="9" t="str">
        <f ca="1">IF($A56, CHOOSE(WEEKDAY($P56), "Sun", "Mon", "Tue", "Wed", "Thu", "Fri", "Sat"), )</f>
        <v>Fri</v>
      </c>
      <c r="R56" s="14">
        <f ca="1">IF($A56, $F56/$L56, )</f>
        <v>15.631542219120725</v>
      </c>
      <c r="S56" s="14">
        <f ca="1">IF($A56, $I56/$L56, )</f>
        <v>2329.8441498022794</v>
      </c>
      <c r="T56" s="14">
        <f ca="1">IF($A56,INDIRECT("T"&amp;$Z56),)</f>
        <v>2.5</v>
      </c>
      <c r="U56" s="14">
        <f ca="1">IF($A56,INDIRECT("U"&amp;$Z56),)</f>
        <v>8</v>
      </c>
      <c r="V56" s="14">
        <f ca="1">IF($A56,INDIRECT("V"&amp;$Z56),)</f>
        <v>45</v>
      </c>
      <c r="W56" s="5" t="s">
        <v>125</v>
      </c>
      <c r="X56" s="6"/>
      <c r="Y56" s="19">
        <v>0.8</v>
      </c>
      <c r="Z56" s="16">
        <f t="array" ref="Z56">IF($A56,MAX(IF((A:A=TRUE) * (ROW(A:A)&lt;ROW()),ROW(A:A))),)</f>
        <v>55</v>
      </c>
    </row>
    <row r="57" spans="1:26" ht="15" customHeight="1">
      <c r="A57" s="11" t="b">
        <v>1</v>
      </c>
      <c r="B57" s="12" t="str">
        <f ca="1">IF($A57,INDIRECT("C"&amp;$Z57),)</f>
        <v>Hyatt Lake Resort (aka Camper's Cove)</v>
      </c>
      <c r="C57" s="5" t="s">
        <v>126</v>
      </c>
      <c r="D57" s="13">
        <v>30.2</v>
      </c>
      <c r="E57" s="13">
        <v>0</v>
      </c>
      <c r="F57" s="14">
        <f ca="1">IF($A57,SUM(INDIRECT("D"&amp;$Z57+1&amp;":E"&amp;ROW()),X57,INDIRECT("X"&amp;$Z57)),)</f>
        <v>32.200000000000003</v>
      </c>
      <c r="G57" s="13">
        <v>2290</v>
      </c>
      <c r="H57" s="13">
        <v>0</v>
      </c>
      <c r="I57" s="14">
        <f ca="1">IF($A57,SUM(INDIRECT("G"&amp;$Z57+1&amp;":H"&amp;ROW())),)</f>
        <v>2290</v>
      </c>
      <c r="J57" s="24">
        <f ca="1">IF($A57,(SUM(INDIRECT("D"&amp;$Z57+1&amp;":D"&amp;ROW()))/($T57*$U57))+(SUM(INDIRECT("G"&amp;$Z57+1&amp;":G"&amp;ROW()))/1000)*($V57/(60*U$2)), )</f>
        <v>1.7246874999999999</v>
      </c>
      <c r="K57" s="14">
        <f ca="1">IF($A57,(SUM(INDIRECT("E"&amp;$Z57+1&amp;":E"&amp;ROW()))/($T57*$U57))+(SUM(INDIRECT("H"&amp;$Z57+1&amp;":H"&amp;ROW()))/1000)*($V57/(60*8)), )</f>
        <v>0</v>
      </c>
      <c r="L57" s="14">
        <f ca="1">IF($A57,J57+K57,)</f>
        <v>1.7246874999999999</v>
      </c>
      <c r="M57" s="15">
        <f ca="1">IF($A57,INDIRECT("P"&amp;$Z57)+$L57,)</f>
        <v>41881.724687499998</v>
      </c>
      <c r="N57" s="18" t="str">
        <f ca="1">IF($A57, CHOOSE(WEEKDAY($M57), "Sun", "Mon", "Tue", "Wed", "Thu", "Fri", "Sat"), )</f>
        <v>Sat</v>
      </c>
      <c r="O57" s="14">
        <f ca="1">IF($A57, ROUNDUP($L57, 0) - $L57, )</f>
        <v>0.27531250000000007</v>
      </c>
      <c r="P57" s="15">
        <f ca="1">IF($A57,$M57+$O57, )</f>
        <v>41882</v>
      </c>
      <c r="Q57" s="18" t="str">
        <f ca="1">IF($A57, CHOOSE(WEEKDAY($P57), "Sun", "Mon", "Tue", "Wed", "Thu", "Fri", "Sat"), )</f>
        <v>Sun</v>
      </c>
      <c r="R57" s="14">
        <f ca="1">IF($A57, $F57/$L57, )</f>
        <v>18.670048921906144</v>
      </c>
      <c r="S57" s="14">
        <f ca="1">IF($A57, $I57/$L57, )</f>
        <v>1327.7767711541946</v>
      </c>
      <c r="T57" s="14">
        <f ca="1">IF($A57,INDIRECT("T"&amp;$Z57),)</f>
        <v>2.5</v>
      </c>
      <c r="U57" s="14">
        <f ca="1">IF($A57,INDIRECT("U"&amp;$Z57),)</f>
        <v>8</v>
      </c>
      <c r="V57" s="14">
        <f ca="1">IF($A57,INDIRECT("V"&amp;$Z57),)</f>
        <v>45</v>
      </c>
      <c r="W57" s="5" t="s">
        <v>127</v>
      </c>
      <c r="X57" s="19">
        <v>2</v>
      </c>
      <c r="Y57" s="4"/>
      <c r="Z57" s="16">
        <f t="array" ref="Z57">IF($A57,MAX(IF((A:A=TRUE) * (ROW(A:A)&lt;ROW()),ROW(A:A))),)</f>
        <v>56</v>
      </c>
    </row>
    <row r="58" spans="1:26" ht="15" customHeight="1">
      <c r="A58" s="11" t="b">
        <v>1</v>
      </c>
      <c r="B58" s="12" t="str">
        <f ca="1">IF($A58,INDIRECT("C"&amp;$Z58),)</f>
        <v>Fish Lake Resort</v>
      </c>
      <c r="C58" s="5" t="s">
        <v>128</v>
      </c>
      <c r="D58" s="13">
        <v>0.2</v>
      </c>
      <c r="E58" s="13">
        <v>0</v>
      </c>
      <c r="F58" s="14">
        <f ca="1">IF($A58,SUM(INDIRECT("D"&amp;$Z58+1&amp;":E"&amp;ROW()),X58,INDIRECT("X"&amp;$Z58)),)</f>
        <v>2.2000000000000002</v>
      </c>
      <c r="G58" s="13">
        <v>40</v>
      </c>
      <c r="H58" s="13">
        <v>0</v>
      </c>
      <c r="I58" s="14">
        <f ca="1">IF($A58,SUM(INDIRECT("G"&amp;$Z58+1&amp;":H"&amp;ROW())),)</f>
        <v>40</v>
      </c>
      <c r="J58" s="24">
        <f ca="1">IF($A58,(SUM(INDIRECT("D"&amp;$Z58+1&amp;":D"&amp;ROW()))/($T58*$U58))+(SUM(INDIRECT("G"&amp;$Z58+1&amp;":G"&amp;ROW()))/1000)*($V58/(60*U$2)), )</f>
        <v>1.375E-2</v>
      </c>
      <c r="K58" s="14">
        <f ca="1">IF($A58,(SUM(INDIRECT("E"&amp;$Z58+1&amp;":E"&amp;ROW()))/($T58*$U58))+(SUM(INDIRECT("H"&amp;$Z58+1&amp;":H"&amp;ROW()))/1000)*($V58/(60*8)), )</f>
        <v>0</v>
      </c>
      <c r="L58" s="14">
        <f ca="1">IF($A58,J58+K58,)</f>
        <v>1.375E-2</v>
      </c>
      <c r="M58" s="15">
        <f ca="1">IF($A58,INDIRECT("P"&amp;$Z58)+$L58,)</f>
        <v>41882.013749999998</v>
      </c>
      <c r="N58" s="18" t="str">
        <f ca="1">IF($A58, CHOOSE(WEEKDAY($M58), "Sun", "Mon", "Tue", "Wed", "Thu", "Fri", "Sat"), )</f>
        <v>Sun</v>
      </c>
      <c r="O58" s="14">
        <f ca="1">IF($A58, ROUNDUP($L58, 0) - $L58, )</f>
        <v>0.98624999999999996</v>
      </c>
      <c r="P58" s="15">
        <f ca="1">IF($A58,$M58+$O58, )</f>
        <v>41883</v>
      </c>
      <c r="Q58" s="9" t="str">
        <f ca="1">IF($A58, CHOOSE(WEEKDAY($P58), "Sun", "Mon", "Tue", "Wed", "Thu", "Fri", "Sat"), )</f>
        <v>Mon</v>
      </c>
      <c r="R58" s="14">
        <f ca="1">IF($A58, $F58/$L58, )</f>
        <v>160</v>
      </c>
      <c r="S58" s="14">
        <f ca="1">IF($A58, $I58/$L58, )</f>
        <v>2909.090909090909</v>
      </c>
      <c r="T58" s="14">
        <f ca="1">IF($A58,INDIRECT("T"&amp;$Z58),)</f>
        <v>2.5</v>
      </c>
      <c r="U58" s="14">
        <f ca="1">IF($A58,INDIRECT("U"&amp;$Z58),)</f>
        <v>8</v>
      </c>
      <c r="V58" s="14">
        <f ca="1">IF($A58,INDIRECT("V"&amp;$Z58),)</f>
        <v>45</v>
      </c>
      <c r="W58" s="5" t="s">
        <v>129</v>
      </c>
      <c r="X58" s="6"/>
      <c r="Y58" s="4"/>
      <c r="Z58" s="16">
        <f t="array" ref="Z58">IF($A58,MAX(IF((A:A=TRUE) * (ROW(A:A)&lt;ROW()),ROW(A:A))),)</f>
        <v>57</v>
      </c>
    </row>
    <row r="59" spans="1:26" ht="15" customHeight="1">
      <c r="A59" s="11" t="b">
        <v>1</v>
      </c>
      <c r="B59" s="12" t="str">
        <f ca="1">IF($A59,INDIRECT("C"&amp;$Z59),)</f>
        <v>Highway 140</v>
      </c>
      <c r="C59" s="5" t="s">
        <v>130</v>
      </c>
      <c r="D59" s="13">
        <v>49.8</v>
      </c>
      <c r="E59" s="13">
        <v>0</v>
      </c>
      <c r="F59" s="14">
        <f ca="1">IF($A59,SUM(INDIRECT("D"&amp;$Z59+1&amp;":E"&amp;ROW()),X59,INDIRECT("X"&amp;$Z59)),)</f>
        <v>49.8</v>
      </c>
      <c r="G59" s="13">
        <v>4435</v>
      </c>
      <c r="H59" s="13">
        <v>0</v>
      </c>
      <c r="I59" s="14">
        <f ca="1">IF($A59,SUM(INDIRECT("G"&amp;$Z59+1&amp;":H"&amp;ROW())),)</f>
        <v>4435</v>
      </c>
      <c r="J59" s="24">
        <f ca="1">IF($A59,(SUM(INDIRECT("D"&amp;$Z59+1&amp;":D"&amp;ROW()))/($T59*$U59))+(SUM(INDIRECT("G"&amp;$Z59+1&amp;":G"&amp;ROW()))/1000)*($V59/(60*U$2)), )</f>
        <v>2.9057812499999995</v>
      </c>
      <c r="K59" s="14">
        <f ca="1">IF($A59,(SUM(INDIRECT("E"&amp;$Z59+1&amp;":E"&amp;ROW()))/($T59*$U59))+(SUM(INDIRECT("H"&amp;$Z59+1&amp;":H"&amp;ROW()))/1000)*($V59/(60*8)), )</f>
        <v>0</v>
      </c>
      <c r="L59" s="14">
        <f ca="1">IF($A59,J59+K59,)</f>
        <v>2.9057812499999995</v>
      </c>
      <c r="M59" s="15">
        <f ca="1">IF($A59,INDIRECT("P"&amp;$Z59)+$L59,)</f>
        <v>41885.905781250003</v>
      </c>
      <c r="N59" s="9" t="str">
        <f ca="1">IF($A59, CHOOSE(WEEKDAY($M59), "Sun", "Mon", "Tue", "Wed", "Thu", "Fri", "Sat"), )</f>
        <v>Wed</v>
      </c>
      <c r="O59" s="14">
        <f ca="1">IF($A59, ROUNDUP($L59, 0) - $L59, )</f>
        <v>9.4218750000000462E-2</v>
      </c>
      <c r="P59" s="15">
        <f ca="1">IF($A59,$M59+$O59, )</f>
        <v>41886</v>
      </c>
      <c r="Q59" s="9" t="str">
        <f ca="1">IF($A59, CHOOSE(WEEKDAY($P59), "Sun", "Mon", "Tue", "Wed", "Thu", "Fri", "Sat"), )</f>
        <v>Thu</v>
      </c>
      <c r="R59" s="14">
        <f ca="1">IF($A59, $F59/$L59, )</f>
        <v>17.138248104532991</v>
      </c>
      <c r="S59" s="14">
        <f ca="1">IF($A59, $I59/$L59, )</f>
        <v>1526.2676775824059</v>
      </c>
      <c r="T59" s="14">
        <f ca="1">IF($A59,INDIRECT("T"&amp;$Z59),)</f>
        <v>2.5</v>
      </c>
      <c r="U59" s="14">
        <f ca="1">IF($A59,INDIRECT("U"&amp;$Z59),)</f>
        <v>8</v>
      </c>
      <c r="V59" s="14">
        <f ca="1">IF($A59,INDIRECT("V"&amp;$Z59),)</f>
        <v>45</v>
      </c>
      <c r="W59" s="5" t="s">
        <v>131</v>
      </c>
      <c r="X59" s="6"/>
      <c r="Y59" s="19">
        <v>2</v>
      </c>
      <c r="Z59" s="16">
        <f t="array" ref="Z59">IF($A59,MAX(IF((A:A=TRUE) * (ROW(A:A)&lt;ROW()),ROW(A:A))),)</f>
        <v>58</v>
      </c>
    </row>
    <row r="60" spans="1:26" ht="15" customHeight="1">
      <c r="A60" s="11" t="b">
        <v>1</v>
      </c>
      <c r="B60" s="12" t="str">
        <f ca="1">IF($A60,INDIRECT("C"&amp;$Z60),)</f>
        <v>Crater Lake (Mazama Village)</v>
      </c>
      <c r="C60" s="5" t="s">
        <v>132</v>
      </c>
      <c r="D60" s="13">
        <v>22.1</v>
      </c>
      <c r="E60" s="13">
        <v>0</v>
      </c>
      <c r="F60" s="14">
        <f ca="1">IF($A60,SUM(INDIRECT("D"&amp;$Z60+1&amp;":E"&amp;ROW()),X60,INDIRECT("X"&amp;$Z60)),)</f>
        <v>22.1</v>
      </c>
      <c r="G60" s="13">
        <v>1912</v>
      </c>
      <c r="H60" s="13">
        <v>0</v>
      </c>
      <c r="I60" s="14">
        <f ca="1">IF($A60,SUM(INDIRECT("G"&amp;$Z60+1&amp;":H"&amp;ROW())),)</f>
        <v>1912</v>
      </c>
      <c r="J60" s="24">
        <f ca="1">IF($A60,(SUM(INDIRECT("D"&amp;$Z60+1&amp;":D"&amp;ROW()))/($T60*$U60))+(SUM(INDIRECT("G"&amp;$Z60+1&amp;":G"&amp;ROW()))/1000)*($V60/(60*U$2)), )</f>
        <v>1.2842499999999999</v>
      </c>
      <c r="K60" s="14">
        <f ca="1">IF($A60,(SUM(INDIRECT("E"&amp;$Z60+1&amp;":E"&amp;ROW()))/($T60*$U60))+(SUM(INDIRECT("H"&amp;$Z60+1&amp;":H"&amp;ROW()))/1000)*($V60/(60*8)), )</f>
        <v>0</v>
      </c>
      <c r="L60" s="14">
        <f ca="1">IF($A60,J60+K60,)</f>
        <v>1.2842499999999999</v>
      </c>
      <c r="M60" s="15">
        <f ca="1">IF($A60,INDIRECT("P"&amp;$Z60)+$L60,)</f>
        <v>41887.284249999997</v>
      </c>
      <c r="N60" s="9" t="str">
        <f ca="1">IF($A60, CHOOSE(WEEKDAY($M60), "Sun", "Mon", "Tue", "Wed", "Thu", "Fri", "Sat"), )</f>
        <v>Fri</v>
      </c>
      <c r="O60" s="14">
        <f ca="1">IF($A60, ROUNDUP($L60, 0) - $L60, )</f>
        <v>0.71575000000000011</v>
      </c>
      <c r="P60" s="15">
        <f ca="1">IF($A60,$M60+$O60, )</f>
        <v>41888</v>
      </c>
      <c r="Q60" s="18" t="str">
        <f ca="1">IF($A60, CHOOSE(WEEKDAY($P60), "Sun", "Mon", "Tue", "Wed", "Thu", "Fri", "Sat"), )</f>
        <v>Sat</v>
      </c>
      <c r="R60" s="14">
        <f ca="1">IF($A60, $F60/$L60, )</f>
        <v>17.208487444033484</v>
      </c>
      <c r="S60" s="14">
        <f ca="1">IF($A60, $I60/$L60, )</f>
        <v>1488.806696515476</v>
      </c>
      <c r="T60" s="14">
        <f ca="1">IF($A60,INDIRECT("T"&amp;$Z60),)</f>
        <v>2.5</v>
      </c>
      <c r="U60" s="14">
        <f ca="1">IF($A60,INDIRECT("U"&amp;$Z60),)</f>
        <v>8</v>
      </c>
      <c r="V60" s="14">
        <f ca="1">IF($A60,INDIRECT("V"&amp;$Z60),)</f>
        <v>45</v>
      </c>
      <c r="W60" s="5" t="s">
        <v>48</v>
      </c>
      <c r="X60" s="6"/>
      <c r="Y60" s="4"/>
      <c r="Z60" s="16">
        <f t="array" ref="Z60">IF($A60,MAX(IF((A:A=TRUE) * (ROW(A:A)&lt;ROW()),ROW(A:A))),)</f>
        <v>59</v>
      </c>
    </row>
    <row r="61" spans="1:26" ht="15" customHeight="1">
      <c r="A61" s="11" t="b">
        <v>1</v>
      </c>
      <c r="B61" s="12" t="str">
        <f ca="1">IF($A61,INDIRECT("C"&amp;$Z61),)</f>
        <v>Highway 138 (Oregon)</v>
      </c>
      <c r="C61" s="5" t="s">
        <v>133</v>
      </c>
      <c r="D61" s="13">
        <v>30.4</v>
      </c>
      <c r="E61" s="13">
        <v>0</v>
      </c>
      <c r="F61" s="14">
        <f ca="1">IF($A61,SUM(INDIRECT("D"&amp;$Z61+1&amp;":E"&amp;ROW()),X61,INDIRECT("X"&amp;$Z61)),)</f>
        <v>30.4</v>
      </c>
      <c r="G61" s="13">
        <v>2810</v>
      </c>
      <c r="H61" s="13">
        <v>0</v>
      </c>
      <c r="I61" s="14">
        <f ca="1">IF($A61,SUM(INDIRECT("G"&amp;$Z61+1&amp;":H"&amp;ROW())),)</f>
        <v>2810</v>
      </c>
      <c r="J61" s="24">
        <f ca="1">IF($A61,(SUM(INDIRECT("D"&amp;$Z61+1&amp;":D"&amp;ROW()))/($T61*$U61))+(SUM(INDIRECT("G"&amp;$Z61+1&amp;":G"&amp;ROW()))/1000)*($V61/(60*U$2)), )</f>
        <v>1.7834375</v>
      </c>
      <c r="K61" s="14">
        <f ca="1">IF($A61,(SUM(INDIRECT("E"&amp;$Z61+1&amp;":E"&amp;ROW()))/($T61*$U61))+(SUM(INDIRECT("H"&amp;$Z61+1&amp;":H"&amp;ROW()))/1000)*($V61/(60*8)), )</f>
        <v>0</v>
      </c>
      <c r="L61" s="14">
        <f ca="1">IF($A61,J61+K61,)</f>
        <v>1.7834375</v>
      </c>
      <c r="M61" s="15">
        <f ca="1">IF($A61,INDIRECT("P"&amp;$Z61)+$L61,)</f>
        <v>41889.783437500002</v>
      </c>
      <c r="N61" s="18" t="str">
        <f ca="1">IF($A61, CHOOSE(WEEKDAY($M61), "Sun", "Mon", "Tue", "Wed", "Thu", "Fri", "Sat"), )</f>
        <v>Sun</v>
      </c>
      <c r="O61" s="14">
        <f ca="1">IF($A61, ROUNDUP($L61, 0) - $L61, )</f>
        <v>0.21656249999999999</v>
      </c>
      <c r="P61" s="15">
        <f ca="1">IF($A61,$M61+$O61, )</f>
        <v>41890</v>
      </c>
      <c r="Q61" s="9" t="str">
        <f ca="1">IF($A61, CHOOSE(WEEKDAY($P61), "Sun", "Mon", "Tue", "Wed", "Thu", "Fri", "Sat"), )</f>
        <v>Mon</v>
      </c>
      <c r="R61" s="14">
        <f ca="1">IF($A61, $F61/$L61, )</f>
        <v>17.04573330997021</v>
      </c>
      <c r="S61" s="14">
        <f ca="1">IF($A61, $I61/$L61, )</f>
        <v>1575.6089013492203</v>
      </c>
      <c r="T61" s="14">
        <f ca="1">IF($A61,INDIRECT("T"&amp;$Z61),)</f>
        <v>2.5</v>
      </c>
      <c r="U61" s="14">
        <f ca="1">IF($A61,INDIRECT("U"&amp;$Z61),)</f>
        <v>8</v>
      </c>
      <c r="V61" s="14">
        <f ca="1">IF($A61,INDIRECT("V"&amp;$Z61),)</f>
        <v>45</v>
      </c>
      <c r="W61" s="5" t="s">
        <v>134</v>
      </c>
      <c r="X61" s="6"/>
      <c r="Y61" s="4"/>
      <c r="Z61" s="16">
        <f t="array" ref="Z61">IF($A61,MAX(IF((A:A=TRUE) * (ROW(A:A)&lt;ROW()),ROW(A:A))),)</f>
        <v>60</v>
      </c>
    </row>
    <row r="62" spans="1:26" ht="15" customHeight="1">
      <c r="A62" s="11" t="b">
        <v>1</v>
      </c>
      <c r="B62" s="12" t="str">
        <f ca="1">IF($A62,INDIRECT("C"&amp;$Z62),)</f>
        <v>Forest Road 60</v>
      </c>
      <c r="C62" s="5" t="s">
        <v>135</v>
      </c>
      <c r="D62" s="13">
        <v>29.3</v>
      </c>
      <c r="E62" s="13">
        <v>0</v>
      </c>
      <c r="F62" s="14">
        <f ca="1">IF($A62,SUM(INDIRECT("D"&amp;$Z62+1&amp;":E"&amp;ROW()),X62,INDIRECT("X"&amp;$Z62)),)</f>
        <v>31.5</v>
      </c>
      <c r="G62" s="13">
        <v>2280</v>
      </c>
      <c r="H62" s="13">
        <v>0</v>
      </c>
      <c r="I62" s="14">
        <f ca="1">IF($A62,SUM(INDIRECT("G"&amp;$Z62+1&amp;":H"&amp;ROW())),)</f>
        <v>2280</v>
      </c>
      <c r="J62" s="24">
        <f ca="1">IF($A62,(SUM(INDIRECT("D"&amp;$Z62+1&amp;":D"&amp;ROW()))/($T62*$U62))+(SUM(INDIRECT("G"&amp;$Z62+1&amp;":G"&amp;ROW()))/1000)*($V62/(60*U$2)), )</f>
        <v>1.67875</v>
      </c>
      <c r="K62" s="14">
        <f ca="1">IF($A62,(SUM(INDIRECT("E"&amp;$Z62+1&amp;":E"&amp;ROW()))/($T62*$U62))+(SUM(INDIRECT("H"&amp;$Z62+1&amp;":H"&amp;ROW()))/1000)*($V62/(60*8)), )</f>
        <v>0</v>
      </c>
      <c r="L62" s="14">
        <f ca="1">IF($A62,J62+K62,)</f>
        <v>1.67875</v>
      </c>
      <c r="M62" s="15">
        <f ca="1">IF($A62,INDIRECT("P"&amp;$Z62)+$L62,)</f>
        <v>41891.678749999999</v>
      </c>
      <c r="N62" s="9" t="str">
        <f ca="1">IF($A62, CHOOSE(WEEKDAY($M62), "Sun", "Mon", "Tue", "Wed", "Thu", "Fri", "Sat"), )</f>
        <v>Tue</v>
      </c>
      <c r="O62" s="14">
        <f ca="1">IF($A62, ROUNDUP($L62, 0) - $L62, )</f>
        <v>0.32125000000000004</v>
      </c>
      <c r="P62" s="15">
        <f ca="1">IF($A62,$M62+$O62, )</f>
        <v>41892</v>
      </c>
      <c r="Q62" s="9" t="str">
        <f ca="1">IF($A62, CHOOSE(WEEKDAY($P62), "Sun", "Mon", "Tue", "Wed", "Thu", "Fri", "Sat"), )</f>
        <v>Wed</v>
      </c>
      <c r="R62" s="14">
        <f ca="1">IF($A62, $F62/$L62, )</f>
        <v>18.763961280714817</v>
      </c>
      <c r="S62" s="14">
        <f ca="1">IF($A62, $I62/$L62, )</f>
        <v>1358.1533879374535</v>
      </c>
      <c r="T62" s="14">
        <f ca="1">IF($A62,INDIRECT("T"&amp;$Z62),)</f>
        <v>2.5</v>
      </c>
      <c r="U62" s="14">
        <f ca="1">IF($A62,INDIRECT("U"&amp;$Z62),)</f>
        <v>8</v>
      </c>
      <c r="V62" s="14">
        <f ca="1">IF($A62,INDIRECT("V"&amp;$Z62),)</f>
        <v>45</v>
      </c>
      <c r="W62" s="5" t="s">
        <v>136</v>
      </c>
      <c r="X62" s="19">
        <v>2.2000000000000002</v>
      </c>
      <c r="Y62" s="4"/>
      <c r="Z62" s="16">
        <f t="array" ref="Z62">IF($A62,MAX(IF((A:A=TRUE) * (ROW(A:A)&lt;ROW()),ROW(A:A))),)</f>
        <v>61</v>
      </c>
    </row>
    <row r="63" spans="1:26" ht="15" customHeight="1">
      <c r="A63" s="11" t="b">
        <v>1</v>
      </c>
      <c r="B63" s="12" t="str">
        <f ca="1">IF($A63,INDIRECT("C"&amp;$Z63),)</f>
        <v>Shelter Cove Resort</v>
      </c>
      <c r="C63" s="5" t="s">
        <v>137</v>
      </c>
      <c r="D63" s="13">
        <v>1.8</v>
      </c>
      <c r="E63" s="13">
        <v>0</v>
      </c>
      <c r="F63" s="14">
        <f ca="1">IF($A63,SUM(INDIRECT("D"&amp;$Z63+1&amp;":E"&amp;ROW()),X63,INDIRECT("X"&amp;$Z63)),)</f>
        <v>4</v>
      </c>
      <c r="G63" s="13">
        <v>127</v>
      </c>
      <c r="H63" s="13">
        <v>0</v>
      </c>
      <c r="I63" s="14">
        <f ca="1">IF($A63,SUM(INDIRECT("G"&amp;$Z63+1&amp;":H"&amp;ROW())),)</f>
        <v>127</v>
      </c>
      <c r="J63" s="24">
        <f ca="1">IF($A63,(SUM(INDIRECT("D"&amp;$Z63+1&amp;":D"&amp;ROW()))/($T63*$U63))+(SUM(INDIRECT("G"&amp;$Z63+1&amp;":G"&amp;ROW()))/1000)*($V63/(60*U$2)), )</f>
        <v>0.10190625</v>
      </c>
      <c r="K63" s="14">
        <f ca="1">IF($A63,(SUM(INDIRECT("E"&amp;$Z63+1&amp;":E"&amp;ROW()))/($T63*$U63))+(SUM(INDIRECT("H"&amp;$Z63+1&amp;":H"&amp;ROW()))/1000)*($V63/(60*8)), )</f>
        <v>0</v>
      </c>
      <c r="L63" s="14">
        <f ca="1">IF($A63,J63+K63,)</f>
        <v>0.10190625</v>
      </c>
      <c r="M63" s="15">
        <f ca="1">IF($A63,INDIRECT("P"&amp;$Z63)+$L63,)</f>
        <v>41892.101906249998</v>
      </c>
      <c r="N63" s="9" t="str">
        <f ca="1">IF($A63, CHOOSE(WEEKDAY($M63), "Sun", "Mon", "Tue", "Wed", "Thu", "Fri", "Sat"), )</f>
        <v>Wed</v>
      </c>
      <c r="O63" s="14">
        <f ca="1">IF($A63, ROUNDUP($L63, 0) - $L63, )</f>
        <v>0.89809375000000002</v>
      </c>
      <c r="P63" s="15">
        <f ca="1">IF($A63,$M63+$O63, )</f>
        <v>41893</v>
      </c>
      <c r="Q63" s="9" t="str">
        <f ca="1">IF($A63, CHOOSE(WEEKDAY($P63), "Sun", "Mon", "Tue", "Wed", "Thu", "Fri", "Sat"), )</f>
        <v>Thu</v>
      </c>
      <c r="R63" s="14">
        <f ca="1">IF($A63, $F63/$L63, )</f>
        <v>39.251763262802818</v>
      </c>
      <c r="S63" s="14">
        <f ca="1">IF($A63, $I63/$L63, )</f>
        <v>1246.2434835939896</v>
      </c>
      <c r="T63" s="14">
        <f ca="1">IF($A63,INDIRECT("T"&amp;$Z63),)</f>
        <v>2.5</v>
      </c>
      <c r="U63" s="14">
        <f ca="1">IF($A63,INDIRECT("U"&amp;$Z63),)</f>
        <v>8</v>
      </c>
      <c r="V63" s="14">
        <f ca="1">IF($A63,INDIRECT("V"&amp;$Z63),)</f>
        <v>45</v>
      </c>
      <c r="W63" s="5" t="s">
        <v>65</v>
      </c>
      <c r="X63" s="6"/>
      <c r="Y63" s="4"/>
      <c r="Z63" s="16">
        <f t="array" ref="Z63">IF($A63,MAX(IF((A:A=TRUE) * (ROW(A:A)&lt;ROW()),ROW(A:A))),)</f>
        <v>62</v>
      </c>
    </row>
    <row r="64" spans="1:26" ht="15" customHeight="1">
      <c r="A64" s="11" t="b">
        <v>1</v>
      </c>
      <c r="B64" s="12" t="str">
        <f ca="1">IF($A64,INDIRECT("C"&amp;$Z64),)</f>
        <v>Highway 58 (Oregon)</v>
      </c>
      <c r="C64" s="5" t="s">
        <v>138</v>
      </c>
      <c r="D64" s="13">
        <v>44.3</v>
      </c>
      <c r="E64" s="13">
        <v>0</v>
      </c>
      <c r="F64" s="14">
        <f ca="1">IF($A64,SUM(INDIRECT("D"&amp;$Z64+1&amp;":E"&amp;ROW()),X64,INDIRECT("X"&amp;$Z64)),)</f>
        <v>45.3</v>
      </c>
      <c r="G64" s="13">
        <v>3374</v>
      </c>
      <c r="H64" s="13">
        <v>0</v>
      </c>
      <c r="I64" s="14">
        <f ca="1">IF($A64,SUM(INDIRECT("G"&amp;$Z64+1&amp;":H"&amp;ROW())),)</f>
        <v>3374</v>
      </c>
      <c r="J64" s="24">
        <f ca="1">IF($A64,(SUM(INDIRECT("D"&amp;$Z64+1&amp;":D"&amp;ROW()))/($T64*$U64))+(SUM(INDIRECT("G"&amp;$Z64+1&amp;":G"&amp;ROW()))/1000)*($V64/(60*U$2)), )</f>
        <v>2.5313124999999999</v>
      </c>
      <c r="K64" s="14">
        <f ca="1">IF($A64,(SUM(INDIRECT("E"&amp;$Z64+1&amp;":E"&amp;ROW()))/($T64*$U64))+(SUM(INDIRECT("H"&amp;$Z64+1&amp;":H"&amp;ROW()))/1000)*($V64/(60*8)), )</f>
        <v>0</v>
      </c>
      <c r="L64" s="14">
        <f ca="1">IF($A64,J64+K64,)</f>
        <v>2.5313124999999999</v>
      </c>
      <c r="M64" s="15">
        <f ca="1">IF($A64,INDIRECT("P"&amp;$Z64)+$L64,)</f>
        <v>41895.531312500003</v>
      </c>
      <c r="N64" s="18" t="str">
        <f ca="1">IF($A64, CHOOSE(WEEKDAY($M64), "Sun", "Mon", "Tue", "Wed", "Thu", "Fri", "Sat"), )</f>
        <v>Sat</v>
      </c>
      <c r="O64" s="14">
        <f ca="1">IF($A64, ROUNDUP($L64, 0) - $L64, )</f>
        <v>0.46868750000000015</v>
      </c>
      <c r="P64" s="15">
        <f ca="1">IF($A64,$M64+$O64, )</f>
        <v>41896</v>
      </c>
      <c r="Q64" s="18" t="str">
        <f ca="1">IF($A64, CHOOSE(WEEKDAY($P64), "Sun", "Mon", "Tue", "Wed", "Thu", "Fri", "Sat"), )</f>
        <v>Sun</v>
      </c>
      <c r="R64" s="14">
        <f ca="1">IF($A64, $F64/$L64, )</f>
        <v>17.895854423347572</v>
      </c>
      <c r="S64" s="14">
        <f ca="1">IF($A64, $I64/$L64, )</f>
        <v>1332.9053603614727</v>
      </c>
      <c r="T64" s="14">
        <f ca="1">IF($A64,INDIRECT("T"&amp;$Z64),)</f>
        <v>2.5</v>
      </c>
      <c r="U64" s="14">
        <f ca="1">IF($A64,INDIRECT("U"&amp;$Z64),)</f>
        <v>8</v>
      </c>
      <c r="V64" s="14">
        <f ca="1">IF($A64,INDIRECT("V"&amp;$Z64),)</f>
        <v>45</v>
      </c>
      <c r="W64" s="5" t="s">
        <v>139</v>
      </c>
      <c r="X64" s="19">
        <v>1</v>
      </c>
      <c r="Y64" s="4"/>
      <c r="Z64" s="16">
        <f t="array" ref="Z64">IF($A64,MAX(IF((A:A=TRUE) * (ROW(A:A)&lt;ROW()),ROW(A:A))),)</f>
        <v>63</v>
      </c>
    </row>
    <row r="65" spans="1:26" ht="15" customHeight="1">
      <c r="A65" s="11" t="b">
        <v>1</v>
      </c>
      <c r="B65" s="12" t="str">
        <f ca="1">IF($A65,INDIRECT("C"&amp;$Z65),)</f>
        <v>Elk Lake Resort</v>
      </c>
      <c r="C65" s="5" t="s">
        <v>140</v>
      </c>
      <c r="D65" s="13">
        <v>31.2</v>
      </c>
      <c r="E65" s="13">
        <v>0</v>
      </c>
      <c r="F65" s="14">
        <f ca="1">IF($A65,SUM(INDIRECT("D"&amp;$Z65+1&amp;":E"&amp;ROW()),X65,INDIRECT("X"&amp;$Z65)),)</f>
        <v>32.200000000000003</v>
      </c>
      <c r="G65" s="13">
        <v>2360</v>
      </c>
      <c r="H65" s="13">
        <v>0</v>
      </c>
      <c r="I65" s="14">
        <f ca="1">IF($A65,SUM(INDIRECT("G"&amp;$Z65+1&amp;":H"&amp;ROW())),)</f>
        <v>2360</v>
      </c>
      <c r="J65" s="24">
        <f ca="1">IF($A65,(SUM(INDIRECT("D"&amp;$Z65+1&amp;":D"&amp;ROW()))/($T65*$U65))+(SUM(INDIRECT("G"&amp;$Z65+1&amp;":G"&amp;ROW()))/1000)*($V65/(60*U$2)), )</f>
        <v>1.78125</v>
      </c>
      <c r="K65" s="14">
        <f ca="1">IF($A65,(SUM(INDIRECT("E"&amp;$Z65+1&amp;":E"&amp;ROW()))/($T65*$U65))+(SUM(INDIRECT("H"&amp;$Z65+1&amp;":H"&amp;ROW()))/1000)*($V65/(60*8)), )</f>
        <v>0</v>
      </c>
      <c r="L65" s="14">
        <f ca="1">IF($A65,J65+K65,)</f>
        <v>1.78125</v>
      </c>
      <c r="M65" s="15">
        <f ca="1">IF($A65,INDIRECT("P"&amp;$Z65)+$L65,)</f>
        <v>41897.78125</v>
      </c>
      <c r="N65" s="9" t="str">
        <f ca="1">IF($A65, CHOOSE(WEEKDAY($M65), "Sun", "Mon", "Tue", "Wed", "Thu", "Fri", "Sat"), )</f>
        <v>Mon</v>
      </c>
      <c r="O65" s="14">
        <f ca="1">IF($A65, ROUNDUP($L65, 0) - $L65, )</f>
        <v>0.21875</v>
      </c>
      <c r="P65" s="15">
        <f ca="1">IF($A65,$M65+$O65, )</f>
        <v>41898</v>
      </c>
      <c r="Q65" s="9" t="str">
        <f ca="1">IF($A65, CHOOSE(WEEKDAY($P65), "Sun", "Mon", "Tue", "Wed", "Thu", "Fri", "Sat"), )</f>
        <v>Tue</v>
      </c>
      <c r="R65" s="14">
        <f ca="1">IF($A65, $F65/$L65, )</f>
        <v>18.077192982456143</v>
      </c>
      <c r="S65" s="14">
        <f ca="1">IF($A65, $I65/$L65, )</f>
        <v>1324.9122807017543</v>
      </c>
      <c r="T65" s="14">
        <f ca="1">IF($A65,INDIRECT("T"&amp;$Z65),)</f>
        <v>2.5</v>
      </c>
      <c r="U65" s="14">
        <f ca="1">IF($A65,INDIRECT("U"&amp;$Z65),)</f>
        <v>8</v>
      </c>
      <c r="V65" s="14">
        <f ca="1">IF($A65,INDIRECT("V"&amp;$Z65),)</f>
        <v>45</v>
      </c>
      <c r="W65" s="5" t="s">
        <v>141</v>
      </c>
      <c r="X65" s="6"/>
      <c r="Y65" s="19">
        <v>15</v>
      </c>
      <c r="Z65" s="16">
        <f t="array" ref="Z65">IF($A65,MAX(IF((A:A=TRUE) * (ROW(A:A)&lt;ROW()),ROW(A:A))),)</f>
        <v>64</v>
      </c>
    </row>
    <row r="66" spans="1:26" ht="15" customHeight="1">
      <c r="A66" s="11" t="b">
        <v>1</v>
      </c>
      <c r="B66" s="12" t="str">
        <f ca="1">IF($A66,INDIRECT("C"&amp;$Z66),)</f>
        <v>Sisters</v>
      </c>
      <c r="C66" s="5" t="s">
        <v>142</v>
      </c>
      <c r="D66" s="13">
        <v>11.4</v>
      </c>
      <c r="E66" s="13">
        <v>0</v>
      </c>
      <c r="F66" s="14">
        <f ca="1">IF($A66,SUM(INDIRECT("D"&amp;$Z66+1&amp;":E"&amp;ROW()),X66,INDIRECT("X"&amp;$Z66)),)</f>
        <v>12.200000000000001</v>
      </c>
      <c r="G66" s="13">
        <v>1300</v>
      </c>
      <c r="H66" s="13">
        <v>0</v>
      </c>
      <c r="I66" s="14">
        <f ca="1">IF($A66,SUM(INDIRECT("G"&amp;$Z66+1&amp;":H"&amp;ROW())),)</f>
        <v>1300</v>
      </c>
      <c r="J66" s="24">
        <f ca="1">IF($A66,(SUM(INDIRECT("D"&amp;$Z66+1&amp;":D"&amp;ROW()))/($T66*$U66))+(SUM(INDIRECT("G"&amp;$Z66+1&amp;":G"&amp;ROW()))/1000)*($V66/(60*U$2)), )</f>
        <v>0.69187500000000002</v>
      </c>
      <c r="K66" s="14">
        <f ca="1">IF($A66,(SUM(INDIRECT("E"&amp;$Z66+1&amp;":E"&amp;ROW()))/($T66*$U66))+(SUM(INDIRECT("H"&amp;$Z66+1&amp;":H"&amp;ROW()))/1000)*($V66/(60*8)), )</f>
        <v>0</v>
      </c>
      <c r="L66" s="14">
        <f ca="1">IF($A66,J66+K66,)</f>
        <v>0.69187500000000002</v>
      </c>
      <c r="M66" s="15">
        <f ca="1">IF($A66,INDIRECT("P"&amp;$Z66)+$L66,)</f>
        <v>41898.691874999997</v>
      </c>
      <c r="N66" s="9" t="str">
        <f ca="1">IF($A66, CHOOSE(WEEKDAY($M66), "Sun", "Mon", "Tue", "Wed", "Thu", "Fri", "Sat"), )</f>
        <v>Tue</v>
      </c>
      <c r="O66" s="14">
        <f ca="1">IF($A66, ROUNDUP($L66, 0) - $L66, )</f>
        <v>0.30812499999999998</v>
      </c>
      <c r="P66" s="15">
        <f ca="1">IF($A66,$M66+$O66, )</f>
        <v>41899</v>
      </c>
      <c r="Q66" s="9" t="str">
        <f ca="1">IF($A66, CHOOSE(WEEKDAY($P66), "Sun", "Mon", "Tue", "Wed", "Thu", "Fri", "Sat"), )</f>
        <v>Wed</v>
      </c>
      <c r="R66" s="14">
        <f ca="1">IF($A66, $F66/$L66, )</f>
        <v>17.633242999096659</v>
      </c>
      <c r="S66" s="14">
        <f ca="1">IF($A66, $I66/$L66, )</f>
        <v>1878.9521228545618</v>
      </c>
      <c r="T66" s="14">
        <f ca="1">IF($A66,INDIRECT("T"&amp;$Z66),)</f>
        <v>2.5</v>
      </c>
      <c r="U66" s="14">
        <f ca="1">IF($A66,INDIRECT("U"&amp;$Z66),)</f>
        <v>8</v>
      </c>
      <c r="V66" s="14">
        <f ca="1">IF($A66,INDIRECT("V"&amp;$Z66),)</f>
        <v>45</v>
      </c>
      <c r="W66" s="5" t="s">
        <v>143</v>
      </c>
      <c r="X66" s="19">
        <v>0.8</v>
      </c>
      <c r="Y66" s="4"/>
      <c r="Z66" s="16">
        <f t="array" ref="Z66">IF($A66,MAX(IF((A:A=TRUE) * (ROW(A:A)&lt;ROW()),ROW(A:A))),)</f>
        <v>65</v>
      </c>
    </row>
    <row r="67" spans="1:26" ht="15" customHeight="1">
      <c r="A67" s="11" t="b">
        <v>1</v>
      </c>
      <c r="B67" s="12" t="str">
        <f ca="1">IF($A67,INDIRECT("C"&amp;$Z67),)</f>
        <v>Big Lake Youth Camp</v>
      </c>
      <c r="C67" s="5" t="s">
        <v>144</v>
      </c>
      <c r="D67" s="13">
        <v>6</v>
      </c>
      <c r="E67" s="13">
        <v>0</v>
      </c>
      <c r="F67" s="14">
        <f ca="1">IF($A67,SUM(INDIRECT("D"&amp;$Z67+1&amp;":E"&amp;ROW()),X67,INDIRECT("X"&amp;$Z67)),)</f>
        <v>6.8</v>
      </c>
      <c r="G67" s="13">
        <v>130</v>
      </c>
      <c r="H67" s="13">
        <v>0</v>
      </c>
      <c r="I67" s="14">
        <f ca="1">IF($A67,SUM(INDIRECT("G"&amp;$Z67+1&amp;":H"&amp;ROW())),)</f>
        <v>130</v>
      </c>
      <c r="J67" s="24">
        <f ca="1">IF($A67,(SUM(INDIRECT("D"&amp;$Z67+1&amp;":D"&amp;ROW()))/($T67*$U67))+(SUM(INDIRECT("G"&amp;$Z67+1&amp;":G"&amp;ROW()))/1000)*($V67/(60*U$2)), )</f>
        <v>0.31218750000000001</v>
      </c>
      <c r="K67" s="14">
        <f ca="1">IF($A67,(SUM(INDIRECT("E"&amp;$Z67+1&amp;":E"&amp;ROW()))/($T67*$U67))+(SUM(INDIRECT("H"&amp;$Z67+1&amp;":H"&amp;ROW()))/1000)*($V67/(60*8)), )</f>
        <v>0</v>
      </c>
      <c r="L67" s="14">
        <f ca="1">IF($A67,J67+K67,)</f>
        <v>0.31218750000000001</v>
      </c>
      <c r="M67" s="15">
        <f ca="1">IF($A67,INDIRECT("P"&amp;$Z67)+$L67,)</f>
        <v>41899.3121875</v>
      </c>
      <c r="N67" s="9" t="str">
        <f ca="1">IF($A67, CHOOSE(WEEKDAY($M67), "Sun", "Mon", "Tue", "Wed", "Thu", "Fri", "Sat"), )</f>
        <v>Wed</v>
      </c>
      <c r="O67" s="14">
        <f ca="1">IF($A67, ROUNDUP($L67, 0) - $L67, )</f>
        <v>0.68781249999999994</v>
      </c>
      <c r="P67" s="15">
        <f ca="1">IF($A67,$M67+$O67, )</f>
        <v>41900</v>
      </c>
      <c r="Q67" s="9" t="str">
        <f ca="1">IF($A67, CHOOSE(WEEKDAY($P67), "Sun", "Mon", "Tue", "Wed", "Thu", "Fri", "Sat"), )</f>
        <v>Thu</v>
      </c>
      <c r="R67" s="14">
        <f ca="1">IF($A67, $F67/$L67, )</f>
        <v>21.781781781781781</v>
      </c>
      <c r="S67" s="14">
        <f ca="1">IF($A67, $I67/$L67, )</f>
        <v>416.41641641641638</v>
      </c>
      <c r="T67" s="14">
        <f ca="1">IF($A67,INDIRECT("T"&amp;$Z67),)</f>
        <v>2.5</v>
      </c>
      <c r="U67" s="14">
        <f ca="1">IF($A67,INDIRECT("U"&amp;$Z67),)</f>
        <v>8</v>
      </c>
      <c r="V67" s="14">
        <f ca="1">IF($A67,INDIRECT("V"&amp;$Z67),)</f>
        <v>45</v>
      </c>
      <c r="W67" s="5" t="s">
        <v>145</v>
      </c>
      <c r="X67" s="6"/>
      <c r="Y67" s="4"/>
      <c r="Z67" s="16">
        <f t="array" ref="Z67">IF($A67,MAX(IF((A:A=TRUE) * (ROW(A:A)&lt;ROW()),ROW(A:A))),)</f>
        <v>66</v>
      </c>
    </row>
    <row r="68" spans="1:26" ht="15" customHeight="1">
      <c r="A68" s="11" t="b">
        <v>1</v>
      </c>
      <c r="B68" s="12" t="str">
        <f ca="1">IF($A68,INDIRECT("C"&amp;$Z68),)</f>
        <v>Highway 20 (Oregon)</v>
      </c>
      <c r="C68" s="5" t="s">
        <v>146</v>
      </c>
      <c r="D68" s="13">
        <v>46.2</v>
      </c>
      <c r="E68" s="13">
        <v>0</v>
      </c>
      <c r="F68" s="14">
        <f ca="1">IF($A68,SUM(INDIRECT("D"&amp;$Z68+1&amp;":E"&amp;ROW()),X68,INDIRECT("X"&amp;$Z68)),)</f>
        <v>46.300000000000004</v>
      </c>
      <c r="G68" s="13">
        <v>6040</v>
      </c>
      <c r="H68" s="13">
        <v>0</v>
      </c>
      <c r="I68" s="14">
        <f ca="1">IF($A68,SUM(INDIRECT("G"&amp;$Z68+1&amp;":H"&amp;ROW())),)</f>
        <v>6040</v>
      </c>
      <c r="J68" s="24">
        <f ca="1">IF($A68,(SUM(INDIRECT("D"&amp;$Z68+1&amp;":D"&amp;ROW()))/($T68*$U68))+(SUM(INDIRECT("G"&amp;$Z68+1&amp;":G"&amp;ROW()))/1000)*($V68/(60*U$2)), )</f>
        <v>2.8762500000000002</v>
      </c>
      <c r="K68" s="14">
        <f ca="1">IF($A68,(SUM(INDIRECT("E"&amp;$Z68+1&amp;":E"&amp;ROW()))/($T68*$U68))+(SUM(INDIRECT("H"&amp;$Z68+1&amp;":H"&amp;ROW()))/1000)*($V68/(60*8)), )</f>
        <v>0</v>
      </c>
      <c r="L68" s="14">
        <f ca="1">IF($A68,J68+K68,)</f>
        <v>2.8762500000000002</v>
      </c>
      <c r="M68" s="15">
        <f ca="1">IF($A68,INDIRECT("P"&amp;$Z68)+$L68,)</f>
        <v>41902.876250000001</v>
      </c>
      <c r="N68" s="18" t="str">
        <f ca="1">IF($A68, CHOOSE(WEEKDAY($M68), "Sun", "Mon", "Tue", "Wed", "Thu", "Fri", "Sat"), )</f>
        <v>Sat</v>
      </c>
      <c r="O68" s="14">
        <f ca="1">IF($A68, ROUNDUP($L68, 0) - $L68, )</f>
        <v>0.1237499999999998</v>
      </c>
      <c r="P68" s="15">
        <f ca="1">IF($A68,$M68+$O68, )</f>
        <v>41903</v>
      </c>
      <c r="Q68" s="18" t="str">
        <f ca="1">IF($A68, CHOOSE(WEEKDAY($P68), "Sun", "Mon", "Tue", "Wed", "Thu", "Fri", "Sat"), )</f>
        <v>Sun</v>
      </c>
      <c r="R68" s="14">
        <f ca="1">IF($A68, $F68/$L68, )</f>
        <v>16.097348978704911</v>
      </c>
      <c r="S68" s="14">
        <f ca="1">IF($A68, $I68/$L68, )</f>
        <v>2099.9565406345064</v>
      </c>
      <c r="T68" s="14">
        <f ca="1">IF($A68,INDIRECT("T"&amp;$Z68),)</f>
        <v>2.5</v>
      </c>
      <c r="U68" s="14">
        <f ca="1">IF($A68,INDIRECT("U"&amp;$Z68),)</f>
        <v>8</v>
      </c>
      <c r="V68" s="14">
        <f ca="1">IF($A68,INDIRECT("V"&amp;$Z68),)</f>
        <v>45</v>
      </c>
      <c r="W68" s="5" t="s">
        <v>146</v>
      </c>
      <c r="X68" s="19">
        <v>0.1</v>
      </c>
      <c r="Y68" s="4"/>
      <c r="Z68" s="16">
        <f t="array" ref="Z68">IF($A68,MAX(IF((A:A=TRUE) * (ROW(A:A)&lt;ROW()),ROW(A:A))),)</f>
        <v>67</v>
      </c>
    </row>
    <row r="69" spans="1:26" ht="15" customHeight="1">
      <c r="A69" s="11" t="b">
        <v>1</v>
      </c>
      <c r="B69" s="12" t="str">
        <f ca="1">IF($A69,INDIRECT("C"&amp;$Z69),)</f>
        <v>Olallie Lake</v>
      </c>
      <c r="C69" s="5" t="s">
        <v>147</v>
      </c>
      <c r="D69" s="13">
        <v>30.3</v>
      </c>
      <c r="E69" s="13">
        <v>0</v>
      </c>
      <c r="F69" s="14">
        <f ca="1">IF($A69,SUM(INDIRECT("D"&amp;$Z69+1&amp;":E"&amp;ROW()),X69,INDIRECT("X"&amp;$Z69)),)</f>
        <v>30.400000000000002</v>
      </c>
      <c r="G69" s="13">
        <v>1650</v>
      </c>
      <c r="H69" s="13">
        <v>0</v>
      </c>
      <c r="I69" s="14">
        <f ca="1">IF($A69,SUM(INDIRECT("G"&amp;$Z69+1&amp;":H"&amp;ROW())),)</f>
        <v>1650</v>
      </c>
      <c r="J69" s="24">
        <f ca="1">IF($A69,(SUM(INDIRECT("D"&amp;$Z69+1&amp;":D"&amp;ROW()))/($T69*$U69))+(SUM(INDIRECT("G"&amp;$Z69+1&amp;":G"&amp;ROW()))/1000)*($V69/(60*U$2)), )</f>
        <v>1.6696875000000002</v>
      </c>
      <c r="K69" s="14">
        <f ca="1">IF($A69,(SUM(INDIRECT("E"&amp;$Z69+1&amp;":E"&amp;ROW()))/($T69*$U69))+(SUM(INDIRECT("H"&amp;$Z69+1&amp;":H"&amp;ROW()))/1000)*($V69/(60*8)), )</f>
        <v>0</v>
      </c>
      <c r="L69" s="14">
        <f ca="1">IF($A69,J69+K69,)</f>
        <v>1.6696875000000002</v>
      </c>
      <c r="M69" s="15">
        <f ca="1">IF($A69,INDIRECT("P"&amp;$Z69)+$L69,)</f>
        <v>41904.669687499998</v>
      </c>
      <c r="N69" s="9" t="str">
        <f ca="1">IF($A69, CHOOSE(WEEKDAY($M69), "Sun", "Mon", "Tue", "Wed", "Thu", "Fri", "Sat"), )</f>
        <v>Mon</v>
      </c>
      <c r="O69" s="14">
        <f ca="1">IF($A69, ROUNDUP($L69, 0) - $L69, )</f>
        <v>0.33031249999999979</v>
      </c>
      <c r="P69" s="15">
        <f ca="1">IF($A69,$M69+$O69, )</f>
        <v>41905</v>
      </c>
      <c r="Q69" s="9" t="str">
        <f ca="1">IF($A69, CHOOSE(WEEKDAY($P69), "Sun", "Mon", "Tue", "Wed", "Thu", "Fri", "Sat"), )</f>
        <v>Tue</v>
      </c>
      <c r="R69" s="14">
        <f ca="1">IF($A69, $F69/$L69, )</f>
        <v>18.206999812839229</v>
      </c>
      <c r="S69" s="14">
        <f ca="1">IF($A69, $I69/$L69, )</f>
        <v>988.20887142055017</v>
      </c>
      <c r="T69" s="14">
        <f ca="1">IF($A69,INDIRECT("T"&amp;$Z69),)</f>
        <v>2.5</v>
      </c>
      <c r="U69" s="14">
        <f ca="1">IF($A69,INDIRECT("U"&amp;$Z69),)</f>
        <v>8</v>
      </c>
      <c r="V69" s="14">
        <f ca="1">IF($A69,INDIRECT("V"&amp;$Z69),)</f>
        <v>45</v>
      </c>
      <c r="W69" s="5" t="s">
        <v>148</v>
      </c>
      <c r="X69" s="6"/>
      <c r="Y69" s="4"/>
      <c r="Z69" s="16">
        <f t="array" ref="Z69">IF($A69,MAX(IF((A:A=TRUE) * (ROW(A:A)&lt;ROW()),ROW(A:A))),)</f>
        <v>68</v>
      </c>
    </row>
    <row r="70" spans="1:26" ht="15" customHeight="1">
      <c r="A70" s="11" t="b">
        <v>1</v>
      </c>
      <c r="B70" s="12" t="str">
        <f ca="1">IF($A70,INDIRECT("C"&amp;$Z70),)</f>
        <v>Forest Road 57</v>
      </c>
      <c r="C70" s="5" t="s">
        <v>149</v>
      </c>
      <c r="D70" s="13">
        <v>8.9</v>
      </c>
      <c r="E70" s="13">
        <v>0</v>
      </c>
      <c r="F70" s="14">
        <f ca="1">IF($A70,SUM(INDIRECT("D"&amp;$Z70+1&amp;":E"&amp;ROW()),X70,INDIRECT("X"&amp;$Z70)),)</f>
        <v>8.9</v>
      </c>
      <c r="G70" s="13">
        <v>640</v>
      </c>
      <c r="H70" s="13">
        <v>0</v>
      </c>
      <c r="I70" s="14">
        <f ca="1">IF($A70,SUM(INDIRECT("G"&amp;$Z70+1&amp;":H"&amp;ROW())),)</f>
        <v>640</v>
      </c>
      <c r="J70" s="24">
        <f ca="1">IF($A70,(SUM(INDIRECT("D"&amp;$Z70+1&amp;":D"&amp;ROW()))/($T70*$U70))+(SUM(INDIRECT("G"&amp;$Z70+1&amp;":G"&amp;ROW()))/1000)*($V70/(60*U$2)), )</f>
        <v>0.505</v>
      </c>
      <c r="K70" s="14">
        <f ca="1">IF($A70,(SUM(INDIRECT("E"&amp;$Z70+1&amp;":E"&amp;ROW()))/($T70*$U70))+(SUM(INDIRECT("H"&amp;$Z70+1&amp;":H"&amp;ROW()))/1000)*($V70/(60*8)), )</f>
        <v>0</v>
      </c>
      <c r="L70" s="14">
        <f ca="1">IF($A70,J70+K70,)</f>
        <v>0.505</v>
      </c>
      <c r="M70" s="15">
        <f ca="1">IF($A70,INDIRECT("P"&amp;$Z70)+$L70,)</f>
        <v>41905.504999999997</v>
      </c>
      <c r="N70" s="9" t="str">
        <f ca="1">IF($A70, CHOOSE(WEEKDAY($M70), "Sun", "Mon", "Tue", "Wed", "Thu", "Fri", "Sat"), )</f>
        <v>Tue</v>
      </c>
      <c r="O70" s="14">
        <f ca="1">IF($A70, ROUNDUP($L70, 0) - $L70, )</f>
        <v>0.495</v>
      </c>
      <c r="P70" s="15">
        <f ca="1">IF($A70,$M70+$O70, )</f>
        <v>41906</v>
      </c>
      <c r="Q70" s="9" t="str">
        <f ca="1">IF($A70, CHOOSE(WEEKDAY($P70), "Sun", "Mon", "Tue", "Wed", "Thu", "Fri", "Sat"), )</f>
        <v>Wed</v>
      </c>
      <c r="R70" s="14">
        <f ca="1">IF($A70, $F70/$L70, )</f>
        <v>17.623762376237625</v>
      </c>
      <c r="S70" s="14">
        <f ca="1">IF($A70, $I70/$L70, )</f>
        <v>1267.3267326732673</v>
      </c>
      <c r="T70" s="14">
        <f ca="1">IF($A70,INDIRECT("T"&amp;$Z70),)</f>
        <v>2.5</v>
      </c>
      <c r="U70" s="14">
        <f ca="1">IF($A70,INDIRECT("U"&amp;$Z70),)</f>
        <v>8</v>
      </c>
      <c r="V70" s="14">
        <f ca="1">IF($A70,INDIRECT("V"&amp;$Z70),)</f>
        <v>45</v>
      </c>
      <c r="W70" s="5" t="s">
        <v>150</v>
      </c>
      <c r="X70" s="6"/>
      <c r="Y70" s="4"/>
      <c r="Z70" s="16">
        <f t="array" ref="Z70">IF($A70,MAX(IF((A:A=TRUE) * (ROW(A:A)&lt;ROW()),ROW(A:A))),)</f>
        <v>69</v>
      </c>
    </row>
    <row r="71" spans="1:26" ht="15" customHeight="1">
      <c r="A71" s="11" t="b">
        <v>1</v>
      </c>
      <c r="B71" s="12" t="str">
        <f ca="1">IF($A71,INDIRECT("C"&amp;$Z71),)</f>
        <v>Forest Road 58</v>
      </c>
      <c r="C71" s="5" t="s">
        <v>151</v>
      </c>
      <c r="D71" s="13">
        <v>5</v>
      </c>
      <c r="E71" s="13">
        <v>0</v>
      </c>
      <c r="F71" s="14">
        <f ca="1">IF($A71,SUM(INDIRECT("D"&amp;$Z71+1&amp;":E"&amp;ROW()),X71,INDIRECT("X"&amp;$Z71)),)</f>
        <v>5</v>
      </c>
      <c r="G71" s="13">
        <v>150</v>
      </c>
      <c r="H71" s="13">
        <v>0</v>
      </c>
      <c r="I71" s="14">
        <f ca="1">IF($A71,SUM(INDIRECT("G"&amp;$Z71+1&amp;":H"&amp;ROW())),)</f>
        <v>150</v>
      </c>
      <c r="J71" s="24">
        <f ca="1">IF($A71,(SUM(INDIRECT("D"&amp;$Z71+1&amp;":D"&amp;ROW()))/($T71*$U71))+(SUM(INDIRECT("G"&amp;$Z71+1&amp;":G"&amp;ROW()))/1000)*($V71/(60*U$2)), )</f>
        <v>0.26406249999999998</v>
      </c>
      <c r="K71" s="14">
        <f ca="1">IF($A71,(SUM(INDIRECT("E"&amp;$Z71+1&amp;":E"&amp;ROW()))/($T71*$U71))+(SUM(INDIRECT("H"&amp;$Z71+1&amp;":H"&amp;ROW()))/1000)*($V71/(60*8)), )</f>
        <v>0</v>
      </c>
      <c r="L71" s="14">
        <f ca="1">IF($A71,J71+K71,)</f>
        <v>0.26406249999999998</v>
      </c>
      <c r="M71" s="15">
        <f ca="1">IF($A71,INDIRECT("P"&amp;$Z71)+$L71,)</f>
        <v>41906.264062499999</v>
      </c>
      <c r="N71" s="9" t="str">
        <f ca="1">IF($A71, CHOOSE(WEEKDAY($M71), "Sun", "Mon", "Tue", "Wed", "Thu", "Fri", "Sat"), )</f>
        <v>Wed</v>
      </c>
      <c r="O71" s="14">
        <f ca="1">IF($A71, ROUNDUP($L71, 0) - $L71, )</f>
        <v>0.73593750000000002</v>
      </c>
      <c r="P71" s="15">
        <f ca="1">IF($A71,$M71+$O71, )</f>
        <v>41907</v>
      </c>
      <c r="Q71" s="9" t="str">
        <f ca="1">IF($A71, CHOOSE(WEEKDAY($P71), "Sun", "Mon", "Tue", "Wed", "Thu", "Fri", "Sat"), )</f>
        <v>Thu</v>
      </c>
      <c r="R71" s="14">
        <f ca="1">IF($A71, $F71/$L71, )</f>
        <v>18.934911242603551</v>
      </c>
      <c r="S71" s="14">
        <f ca="1">IF($A71, $I71/$L71, )</f>
        <v>568.04733727810651</v>
      </c>
      <c r="T71" s="14">
        <f ca="1">IF($A71,INDIRECT("T"&amp;$Z71),)</f>
        <v>2.5</v>
      </c>
      <c r="U71" s="14">
        <f ca="1">IF($A71,INDIRECT("U"&amp;$Z71),)</f>
        <v>8</v>
      </c>
      <c r="V71" s="14">
        <f ca="1">IF($A71,INDIRECT("V"&amp;$Z71),)</f>
        <v>45</v>
      </c>
      <c r="W71" s="5" t="s">
        <v>152</v>
      </c>
      <c r="X71" s="6"/>
      <c r="Y71" s="4"/>
      <c r="Z71" s="16">
        <f t="array" ref="Z71">IF($A71,MAX(IF((A:A=TRUE) * (ROW(A:A)&lt;ROW()),ROW(A:A))),)</f>
        <v>70</v>
      </c>
    </row>
    <row r="72" spans="1:26" ht="15" customHeight="1">
      <c r="A72" s="11" t="b">
        <v>1</v>
      </c>
      <c r="B72" s="12" t="str">
        <f ca="1">IF($A72,INDIRECT("C"&amp;$Z72),)</f>
        <v>Highway 26</v>
      </c>
      <c r="C72" s="5" t="s">
        <v>153</v>
      </c>
      <c r="D72" s="13">
        <v>5</v>
      </c>
      <c r="E72" s="13">
        <v>0</v>
      </c>
      <c r="F72" s="14">
        <f ca="1">IF($A72,SUM(INDIRECT("D"&amp;$Z72+1&amp;":E"&amp;ROW()),X72,INDIRECT("X"&amp;$Z72)),)</f>
        <v>5</v>
      </c>
      <c r="G72" s="13">
        <v>640</v>
      </c>
      <c r="H72" s="13">
        <v>0</v>
      </c>
      <c r="I72" s="14">
        <f ca="1">IF($A72,SUM(INDIRECT("G"&amp;$Z72+1&amp;":H"&amp;ROW())),)</f>
        <v>640</v>
      </c>
      <c r="J72" s="24">
        <f ca="1">IF($A72,(SUM(INDIRECT("D"&amp;$Z72+1&amp;":D"&amp;ROW()))/($T72*$U72))+(SUM(INDIRECT("G"&amp;$Z72+1&amp;":G"&amp;ROW()))/1000)*($V72/(60*U$2)), )</f>
        <v>0.31</v>
      </c>
      <c r="K72" s="14">
        <f ca="1">IF($A72,(SUM(INDIRECT("E"&amp;$Z72+1&amp;":E"&amp;ROW()))/($T72*$U72))+(SUM(INDIRECT("H"&amp;$Z72+1&amp;":H"&amp;ROW()))/1000)*($V72/(60*8)), )</f>
        <v>0</v>
      </c>
      <c r="L72" s="14">
        <f ca="1">IF($A72,J72+K72,)</f>
        <v>0.31</v>
      </c>
      <c r="M72" s="15">
        <f ca="1">IF($A72,INDIRECT("P"&amp;$Z72)+$L72,)</f>
        <v>41907.31</v>
      </c>
      <c r="N72" s="9" t="str">
        <f ca="1">IF($A72, CHOOSE(WEEKDAY($M72), "Sun", "Mon", "Tue", "Wed", "Thu", "Fri", "Sat"), )</f>
        <v>Thu</v>
      </c>
      <c r="O72" s="14">
        <f ca="1">IF($A72, ROUNDUP($L72, 0) - $L72, )</f>
        <v>0.69</v>
      </c>
      <c r="P72" s="15">
        <f ca="1">IF($A72,$M72+$O72, )</f>
        <v>41908</v>
      </c>
      <c r="Q72" s="9" t="str">
        <f ca="1">IF($A72, CHOOSE(WEEKDAY($P72), "Sun", "Mon", "Tue", "Wed", "Thu", "Fri", "Sat"), )</f>
        <v>Fri</v>
      </c>
      <c r="R72" s="14">
        <f ca="1">IF($A72, $F72/$L72, )</f>
        <v>16.129032258064516</v>
      </c>
      <c r="S72" s="14">
        <f ca="1">IF($A72, $I72/$L72, )</f>
        <v>2064.516129032258</v>
      </c>
      <c r="T72" s="14">
        <f ca="1">IF($A72,INDIRECT("T"&amp;$Z72),)</f>
        <v>2.5</v>
      </c>
      <c r="U72" s="14">
        <f ca="1">IF($A72,INDIRECT("U"&amp;$Z72),)</f>
        <v>8</v>
      </c>
      <c r="V72" s="14">
        <f ca="1">IF($A72,INDIRECT("V"&amp;$Z72),)</f>
        <v>45</v>
      </c>
      <c r="W72" s="5" t="s">
        <v>154</v>
      </c>
      <c r="X72" s="6"/>
      <c r="Y72" s="19">
        <v>4.8</v>
      </c>
      <c r="Z72" s="16">
        <f t="array" ref="Z72">IF($A72,MAX(IF((A:A=TRUE) * (ROW(A:A)&lt;ROW()),ROW(A:A))),)</f>
        <v>71</v>
      </c>
    </row>
    <row r="73" spans="1:26" ht="15" customHeight="1">
      <c r="A73" s="11" t="b">
        <v>1</v>
      </c>
      <c r="B73" s="12" t="str">
        <f ca="1">IF($A73,INDIRECT("C"&amp;$Z73),)</f>
        <v>Government Camp</v>
      </c>
      <c r="C73" s="5" t="s">
        <v>155</v>
      </c>
      <c r="D73" s="13">
        <v>5</v>
      </c>
      <c r="E73" s="13">
        <v>0</v>
      </c>
      <c r="F73" s="14">
        <f ca="1">IF($A73,SUM(INDIRECT("D"&amp;$Z73+1&amp;":E"&amp;ROW()),X73,INDIRECT("X"&amp;$Z73)),)</f>
        <v>5.2</v>
      </c>
      <c r="G73" s="13">
        <v>1805</v>
      </c>
      <c r="H73" s="13">
        <v>0</v>
      </c>
      <c r="I73" s="14">
        <f ca="1">IF($A73,SUM(INDIRECT("G"&amp;$Z73+1&amp;":H"&amp;ROW())),)</f>
        <v>1805</v>
      </c>
      <c r="J73" s="24">
        <f ca="1">IF($A73,(SUM(INDIRECT("D"&amp;$Z73+1&amp;":D"&amp;ROW()))/($T73*$U73))+(SUM(INDIRECT("G"&amp;$Z73+1&amp;":G"&amp;ROW()))/1000)*($V73/(60*U$2)), )</f>
        <v>0.41921874999999997</v>
      </c>
      <c r="K73" s="14">
        <f ca="1">IF($A73,(SUM(INDIRECT("E"&amp;$Z73+1&amp;":E"&amp;ROW()))/($T73*$U73))+(SUM(INDIRECT("H"&amp;$Z73+1&amp;":H"&amp;ROW()))/1000)*($V73/(60*8)), )</f>
        <v>0</v>
      </c>
      <c r="L73" s="14">
        <f ca="1">IF($A73,J73+K73,)</f>
        <v>0.41921874999999997</v>
      </c>
      <c r="M73" s="15">
        <f ca="1">IF($A73,INDIRECT("P"&amp;$Z73)+$L73,)</f>
        <v>41908.419218750001</v>
      </c>
      <c r="N73" s="9" t="str">
        <f ca="1">IF($A73, CHOOSE(WEEKDAY($M73), "Sun", "Mon", "Tue", "Wed", "Thu", "Fri", "Sat"), )</f>
        <v>Fri</v>
      </c>
      <c r="O73" s="14">
        <f ca="1">IF($A73, ROUNDUP($L73, 0) - $L73, )</f>
        <v>0.58078125000000003</v>
      </c>
      <c r="P73" s="15">
        <f ca="1">IF($A73,$M73+$O73, )</f>
        <v>41909</v>
      </c>
      <c r="Q73" s="18" t="str">
        <f ca="1">IF($A73, CHOOSE(WEEKDAY($P73), "Sun", "Mon", "Tue", "Wed", "Thu", "Fri", "Sat"), )</f>
        <v>Sat</v>
      </c>
      <c r="R73" s="14">
        <f ca="1">IF($A73, $F73/$L73, )</f>
        <v>12.404025344763326</v>
      </c>
      <c r="S73" s="14">
        <f ca="1">IF($A73, $I73/$L73, )</f>
        <v>4305.6280283265005</v>
      </c>
      <c r="T73" s="14">
        <f ca="1">IF($A73,INDIRECT("T"&amp;$Z73),)</f>
        <v>2.5</v>
      </c>
      <c r="U73" s="14">
        <f ca="1">IF($A73,INDIRECT("U"&amp;$Z73),)</f>
        <v>8</v>
      </c>
      <c r="V73" s="14">
        <f ca="1">IF($A73,INDIRECT("V"&amp;$Z73),)</f>
        <v>45</v>
      </c>
      <c r="W73" s="5" t="s">
        <v>156</v>
      </c>
      <c r="X73" s="19">
        <v>0.2</v>
      </c>
      <c r="Y73" s="4"/>
      <c r="Z73" s="16">
        <f t="array" ref="Z73">IF($A73,MAX(IF((A:A=TRUE) * (ROW(A:A)&lt;ROW()),ROW(A:A))),)</f>
        <v>72</v>
      </c>
    </row>
    <row r="74" spans="1:26" ht="15" customHeight="1">
      <c r="A74" s="11" t="b">
        <v>1</v>
      </c>
      <c r="B74" s="12" t="str">
        <f ca="1">IF($A74,INDIRECT("C"&amp;$Z74),)</f>
        <v>Timberline Lodge</v>
      </c>
      <c r="C74" s="5" t="s">
        <v>157</v>
      </c>
      <c r="D74" s="13">
        <v>47.8</v>
      </c>
      <c r="E74" s="13">
        <v>0</v>
      </c>
      <c r="F74" s="14">
        <f ca="1">IF($A74,SUM(INDIRECT("D"&amp;$Z74+1&amp;":E"&amp;ROW()),X74,INDIRECT("X"&amp;$Z74)),)</f>
        <v>48</v>
      </c>
      <c r="G74" s="13">
        <v>4140</v>
      </c>
      <c r="H74" s="13">
        <v>0</v>
      </c>
      <c r="I74" s="14">
        <f ca="1">IF($A74,SUM(INDIRECT("G"&amp;$Z74+1&amp;":H"&amp;ROW())),)</f>
        <v>4140</v>
      </c>
      <c r="J74" s="24">
        <f ca="1">IF($A74,(SUM(INDIRECT("D"&amp;$Z74+1&amp;":D"&amp;ROW()))/($T74*$U74))+(SUM(INDIRECT("G"&amp;$Z74+1&amp;":G"&amp;ROW()))/1000)*($V74/(60*U$2)), )</f>
        <v>2.7781249999999997</v>
      </c>
      <c r="K74" s="14">
        <f ca="1">IF($A74,(SUM(INDIRECT("E"&amp;$Z74+1&amp;":E"&amp;ROW()))/($T74*$U74))+(SUM(INDIRECT("H"&amp;$Z74+1&amp;":H"&amp;ROW()))/1000)*($V74/(60*8)), )</f>
        <v>0</v>
      </c>
      <c r="L74" s="14">
        <f ca="1">IF($A74,J74+K74,)</f>
        <v>2.7781249999999997</v>
      </c>
      <c r="M74" s="15">
        <f ca="1">IF($A74,INDIRECT("P"&amp;$Z74)+$L74,)</f>
        <v>41911.778124999997</v>
      </c>
      <c r="N74" s="9" t="str">
        <f ca="1">IF($A74, CHOOSE(WEEKDAY($M74), "Sun", "Mon", "Tue", "Wed", "Thu", "Fri", "Sat"), )</f>
        <v>Mon</v>
      </c>
      <c r="O74" s="14">
        <f ca="1">IF($A74, ROUNDUP($L74, 0) - $L74, )</f>
        <v>0.22187500000000027</v>
      </c>
      <c r="P74" s="15">
        <f ca="1">IF($A74,$M74+$O74, )</f>
        <v>41912</v>
      </c>
      <c r="Q74" s="9" t="str">
        <f ca="1">IF($A74, CHOOSE(WEEKDAY($P74), "Sun", "Mon", "Tue", "Wed", "Thu", "Fri", "Sat"), )</f>
        <v>Tue</v>
      </c>
      <c r="R74" s="14">
        <f ca="1">IF($A74, $F74/$L74, )</f>
        <v>17.277840269966255</v>
      </c>
      <c r="S74" s="14">
        <f ca="1">IF($A74, $I74/$L74, )</f>
        <v>1490.2137232845896</v>
      </c>
      <c r="T74" s="14">
        <f ca="1">IF($A74,INDIRECT("T"&amp;$Z74),)</f>
        <v>2.5</v>
      </c>
      <c r="U74" s="14">
        <f ca="1">IF($A74,INDIRECT("U"&amp;$Z74),)</f>
        <v>8</v>
      </c>
      <c r="V74" s="14">
        <f ca="1">IF($A74,INDIRECT("V"&amp;$Z74),)</f>
        <v>45</v>
      </c>
      <c r="W74" s="5" t="s">
        <v>56</v>
      </c>
      <c r="X74" s="6"/>
      <c r="Y74" s="4"/>
      <c r="Z74" s="16">
        <f t="array" ref="Z74">IF($A74,MAX(IF((A:A=TRUE) * (ROW(A:A)&lt;ROW()),ROW(A:A))),)</f>
        <v>73</v>
      </c>
    </row>
    <row r="75" spans="1:26" ht="15" customHeight="1">
      <c r="A75" s="11" t="b">
        <v>1</v>
      </c>
      <c r="B75" s="12" t="str">
        <f ca="1">IF($A75,INDIRECT("C"&amp;$Z75),)</f>
        <v>Cascade Locks</v>
      </c>
      <c r="C75" s="5" t="s">
        <v>158</v>
      </c>
      <c r="D75" s="13">
        <v>34</v>
      </c>
      <c r="E75" s="13">
        <v>0</v>
      </c>
      <c r="F75" s="14">
        <f ca="1">IF($A75,SUM(INDIRECT("D"&amp;$Z75+1&amp;":E"&amp;ROW()),X75,INDIRECT("X"&amp;$Z75)),)</f>
        <v>34</v>
      </c>
      <c r="G75" s="13">
        <v>5580</v>
      </c>
      <c r="H75" s="13">
        <v>0</v>
      </c>
      <c r="I75" s="14">
        <f ca="1">IF($A75,SUM(INDIRECT("G"&amp;$Z75+1&amp;":H"&amp;ROW())),)</f>
        <v>5580</v>
      </c>
      <c r="J75" s="24">
        <f ca="1">IF($A75,(SUM(INDIRECT("D"&amp;$Z75+1&amp;":D"&amp;ROW()))/($T75*$U75))+(SUM(INDIRECT("G"&amp;$Z75+1&amp;":G"&amp;ROW()))/1000)*($V75/(60*U$2)), )</f>
        <v>2.223125</v>
      </c>
      <c r="K75" s="14">
        <f ca="1">IF($A75,(SUM(INDIRECT("E"&amp;$Z75+1&amp;":E"&amp;ROW()))/($T75*$U75))+(SUM(INDIRECT("H"&amp;$Z75+1&amp;":H"&amp;ROW()))/1000)*($V75/(60*8)), )</f>
        <v>0</v>
      </c>
      <c r="L75" s="14">
        <f ca="1">IF($A75,J75+K75,)</f>
        <v>2.223125</v>
      </c>
      <c r="M75" s="15">
        <f ca="1">IF($A75,INDIRECT("P"&amp;$Z75)+$L75,)</f>
        <v>41914.223124999997</v>
      </c>
      <c r="N75" s="9" t="str">
        <f ca="1">IF($A75, CHOOSE(WEEKDAY($M75), "Sun", "Mon", "Tue", "Wed", "Thu", "Fri", "Sat"), )</f>
        <v>Thu</v>
      </c>
      <c r="O75" s="14">
        <f ca="1">IF($A75, ROUNDUP($L75, 0) - $L75, )</f>
        <v>0.77687499999999998</v>
      </c>
      <c r="P75" s="15">
        <f ca="1">IF($A75,$M75+$O75, )</f>
        <v>41915</v>
      </c>
      <c r="Q75" s="9" t="str">
        <f ca="1">IF($A75, CHOOSE(WEEKDAY($P75), "Sun", "Mon", "Tue", "Wed", "Thu", "Fri", "Sat"), )</f>
        <v>Fri</v>
      </c>
      <c r="R75" s="14">
        <f ca="1">IF($A75, $F75/$L75, )</f>
        <v>15.293786899072252</v>
      </c>
      <c r="S75" s="14">
        <f ca="1">IF($A75, $I75/$L75, )</f>
        <v>2509.9803204947989</v>
      </c>
      <c r="T75" s="14">
        <f ca="1">IF($A75,INDIRECT("T"&amp;$Z75),)</f>
        <v>2.5</v>
      </c>
      <c r="U75" s="14">
        <f ca="1">IF($A75,INDIRECT("U"&amp;$Z75),)</f>
        <v>8</v>
      </c>
      <c r="V75" s="14">
        <f ca="1">IF($A75,INDIRECT("V"&amp;$Z75),)</f>
        <v>45</v>
      </c>
      <c r="W75" s="5" t="s">
        <v>159</v>
      </c>
      <c r="X75" s="6"/>
      <c r="Y75" s="4"/>
      <c r="Z75" s="16">
        <f t="array" ref="Z75">IF($A75,MAX(IF((A:A=TRUE) * (ROW(A:A)&lt;ROW()),ROW(A:A))),)</f>
        <v>74</v>
      </c>
    </row>
    <row r="76" spans="1:26" ht="15" customHeight="1">
      <c r="A76" s="11" t="b">
        <v>1</v>
      </c>
      <c r="B76" s="12" t="str">
        <f ca="1">IF($A76,INDIRECT("C"&amp;$Z76),)</f>
        <v>Wind River Road</v>
      </c>
      <c r="C76" s="5" t="s">
        <v>160</v>
      </c>
      <c r="D76" s="13">
        <v>48.8</v>
      </c>
      <c r="E76" s="13">
        <v>0</v>
      </c>
      <c r="F76" s="14">
        <f ca="1">IF($A76,SUM(INDIRECT("D"&amp;$Z76+1&amp;":E"&amp;ROW()),X76,INDIRECT("X"&amp;$Z76)),)</f>
        <v>48.8</v>
      </c>
      <c r="G76" s="13">
        <v>6790</v>
      </c>
      <c r="H76" s="13">
        <v>0</v>
      </c>
      <c r="I76" s="14">
        <f ca="1">IF($A76,SUM(INDIRECT("G"&amp;$Z76+1&amp;":H"&amp;ROW())),)</f>
        <v>6790</v>
      </c>
      <c r="J76" s="24">
        <f ca="1">IF($A76,(SUM(INDIRECT("D"&amp;$Z76+1&amp;":D"&amp;ROW()))/($T76*$U76))+(SUM(INDIRECT("G"&amp;$Z76+1&amp;":G"&amp;ROW()))/1000)*($V76/(60*U$2)), )</f>
        <v>3.0765625000000001</v>
      </c>
      <c r="K76" s="14">
        <f ca="1">IF($A76,(SUM(INDIRECT("E"&amp;$Z76+1&amp;":E"&amp;ROW()))/($T76*$U76))+(SUM(INDIRECT("H"&amp;$Z76+1&amp;":H"&amp;ROW()))/1000)*($V76/(60*8)), )</f>
        <v>0</v>
      </c>
      <c r="L76" s="14">
        <f ca="1">IF($A76,J76+K76,)</f>
        <v>3.0765625000000001</v>
      </c>
      <c r="M76" s="15">
        <f ca="1">IF($A76,INDIRECT("P"&amp;$Z76)+$L76,)</f>
        <v>41918.076562499999</v>
      </c>
      <c r="N76" s="9" t="str">
        <f ca="1">IF($A76, CHOOSE(WEEKDAY($M76), "Sun", "Mon", "Tue", "Wed", "Thu", "Fri", "Sat"), )</f>
        <v>Mon</v>
      </c>
      <c r="O76" s="14">
        <f ca="1">IF($A76, ROUNDUP($L76, 0) - $L76, )</f>
        <v>0.92343749999999991</v>
      </c>
      <c r="P76" s="15">
        <f ca="1">IF($A76,$M76+$O76, )</f>
        <v>41919</v>
      </c>
      <c r="Q76" s="9" t="str">
        <f ca="1">IF($A76, CHOOSE(WEEKDAY($P76), "Sun", "Mon", "Tue", "Wed", "Thu", "Fri", "Sat"), )</f>
        <v>Tue</v>
      </c>
      <c r="R76" s="14">
        <f ca="1">IF($A76, $F76/$L76, )</f>
        <v>15.861858811579481</v>
      </c>
      <c r="S76" s="14">
        <f ca="1">IF($A76, $I76/$L76, )</f>
        <v>2207.0086338242763</v>
      </c>
      <c r="T76" s="14">
        <f ca="1">IF($A76,INDIRECT("T"&amp;$Z76),)</f>
        <v>2.5</v>
      </c>
      <c r="U76" s="14">
        <f ca="1">IF($A76,INDIRECT("U"&amp;$Z76),)</f>
        <v>8</v>
      </c>
      <c r="V76" s="14">
        <f ca="1">IF($A76,INDIRECT("V"&amp;$Z76),)</f>
        <v>45</v>
      </c>
      <c r="W76" s="5" t="s">
        <v>161</v>
      </c>
      <c r="X76" s="6"/>
      <c r="Y76" s="19">
        <v>13.8</v>
      </c>
      <c r="Z76" s="16">
        <f t="array" ref="Z76">IF($A76,MAX(IF((A:A=TRUE) * (ROW(A:A)&lt;ROW()),ROW(A:A))),)</f>
        <v>75</v>
      </c>
    </row>
    <row r="77" spans="1:26" ht="15" customHeight="1">
      <c r="A77" s="11" t="b">
        <v>1</v>
      </c>
      <c r="B77" s="12" t="str">
        <f ca="1">IF($A77,INDIRECT("C"&amp;$Z77),)</f>
        <v>Trout Lake</v>
      </c>
      <c r="C77" s="5" t="s">
        <v>162</v>
      </c>
      <c r="D77" s="13">
        <v>64.900000000000006</v>
      </c>
      <c r="E77" s="13">
        <v>0</v>
      </c>
      <c r="F77" s="14">
        <f ca="1">IF($A77,SUM(INDIRECT("D"&amp;$Z77+1&amp;":E"&amp;ROW()),X77,INDIRECT("X"&amp;$Z77)),)</f>
        <v>64.900000000000006</v>
      </c>
      <c r="G77" s="13">
        <v>8452</v>
      </c>
      <c r="H77" s="13">
        <v>0</v>
      </c>
      <c r="I77" s="14">
        <f ca="1">IF($A77,SUM(INDIRECT("G"&amp;$Z77+1&amp;":H"&amp;ROW())),)</f>
        <v>8452</v>
      </c>
      <c r="J77" s="24">
        <f ca="1">IF($A77,(SUM(INDIRECT("D"&amp;$Z77+1&amp;":D"&amp;ROW()))/($T77*$U77))+(SUM(INDIRECT("G"&amp;$Z77+1&amp;":G"&amp;ROW()))/1000)*($V77/(60*U$2)), )</f>
        <v>4.0373749999999999</v>
      </c>
      <c r="K77" s="14">
        <f ca="1">IF($A77,(SUM(INDIRECT("E"&amp;$Z77+1&amp;":E"&amp;ROW()))/($T77*$U77))+(SUM(INDIRECT("H"&amp;$Z77+1&amp;":H"&amp;ROW()))/1000)*($V77/(60*8)), )</f>
        <v>0</v>
      </c>
      <c r="L77" s="14">
        <f ca="1">IF($A77,J77+K77,)</f>
        <v>4.0373749999999999</v>
      </c>
      <c r="M77" s="15">
        <f ca="1">IF($A77,INDIRECT("P"&amp;$Z77)+$L77,)</f>
        <v>41923.037375</v>
      </c>
      <c r="N77" s="18" t="str">
        <f ca="1">IF($A77, CHOOSE(WEEKDAY($M77), "Sun", "Mon", "Tue", "Wed", "Thu", "Fri", "Sat"), )</f>
        <v>Sat</v>
      </c>
      <c r="O77" s="14">
        <f ca="1">IF($A77, ROUNDUP($L77, 0) - $L77, )</f>
        <v>0.96262500000000006</v>
      </c>
      <c r="P77" s="15">
        <f ca="1">IF($A77,$M77+$O77, )</f>
        <v>41924</v>
      </c>
      <c r="Q77" s="18" t="str">
        <f ca="1">IF($A77, CHOOSE(WEEKDAY($P77), "Sun", "Mon", "Tue", "Wed", "Thu", "Fri", "Sat"), )</f>
        <v>Sun</v>
      </c>
      <c r="R77" s="14">
        <f ca="1">IF($A77, $F77/$L77, )</f>
        <v>16.074801077432738</v>
      </c>
      <c r="S77" s="14">
        <f ca="1">IF($A77, $I77/$L77, )</f>
        <v>2093.4394253692067</v>
      </c>
      <c r="T77" s="14">
        <f ca="1">IF($A77,INDIRECT("T"&amp;$Z77),)</f>
        <v>2.5</v>
      </c>
      <c r="U77" s="14">
        <f ca="1">IF($A77,INDIRECT("U"&amp;$Z77),)</f>
        <v>8</v>
      </c>
      <c r="V77" s="14">
        <f ca="1">IF($A77,INDIRECT("V"&amp;$Z77),)</f>
        <v>45</v>
      </c>
      <c r="W77" s="5" t="s">
        <v>163</v>
      </c>
      <c r="X77" s="6"/>
      <c r="Y77" s="19">
        <v>0.5</v>
      </c>
      <c r="Z77" s="16">
        <f t="array" ref="Z77">IF($A77,MAX(IF((A:A=TRUE) * (ROW(A:A)&lt;ROW()),ROW(A:A))),)</f>
        <v>76</v>
      </c>
    </row>
    <row r="78" spans="1:26" ht="15" customHeight="1">
      <c r="A78" s="11" t="b">
        <v>1</v>
      </c>
      <c r="B78" s="12" t="str">
        <f ca="1">IF($A78,INDIRECT("C"&amp;$Z78),)</f>
        <v>White Pass</v>
      </c>
      <c r="C78" s="5" t="s">
        <v>164</v>
      </c>
      <c r="D78" s="13">
        <v>29.5</v>
      </c>
      <c r="E78" s="13">
        <v>0</v>
      </c>
      <c r="F78" s="14">
        <f ca="1">IF($A78,SUM(INDIRECT("D"&amp;$Z78+1&amp;":E"&amp;ROW()),X78,INDIRECT("X"&amp;$Z78)),)</f>
        <v>29.5</v>
      </c>
      <c r="G78" s="13">
        <v>3144</v>
      </c>
      <c r="H78" s="13">
        <v>0</v>
      </c>
      <c r="I78" s="14">
        <f ca="1">IF($A78,SUM(INDIRECT("G"&amp;$Z78+1&amp;":H"&amp;ROW())),)</f>
        <v>3144</v>
      </c>
      <c r="J78" s="24">
        <f ca="1">IF($A78,(SUM(INDIRECT("D"&amp;$Z78+1&amp;":D"&amp;ROW()))/($T78*$U78))+(SUM(INDIRECT("G"&amp;$Z78+1&amp;":G"&amp;ROW()))/1000)*($V78/(60*U$2)), )</f>
        <v>1.7697500000000002</v>
      </c>
      <c r="K78" s="14">
        <f ca="1">IF($A78,(SUM(INDIRECT("E"&amp;$Z78+1&amp;":E"&amp;ROW()))/($T78*$U78))+(SUM(INDIRECT("H"&amp;$Z78+1&amp;":H"&amp;ROW()))/1000)*($V78/(60*8)), )</f>
        <v>0</v>
      </c>
      <c r="L78" s="14">
        <f ca="1">IF($A78,J78+K78,)</f>
        <v>1.7697500000000002</v>
      </c>
      <c r="M78" s="15">
        <f ca="1">IF($A78,INDIRECT("P"&amp;$Z78)+$L78,)</f>
        <v>41925.769749999999</v>
      </c>
      <c r="N78" s="9" t="str">
        <f ca="1">IF($A78, CHOOSE(WEEKDAY($M78), "Sun", "Mon", "Tue", "Wed", "Thu", "Fri", "Sat"), )</f>
        <v>Mon</v>
      </c>
      <c r="O78" s="14">
        <f ca="1">IF($A78, ROUNDUP($L78, 0) - $L78, )</f>
        <v>0.23024999999999984</v>
      </c>
      <c r="P78" s="15">
        <f ca="1">IF($A78,$M78+$O78, )</f>
        <v>41926</v>
      </c>
      <c r="Q78" s="9" t="str">
        <f ca="1">IF($A78, CHOOSE(WEEKDAY($P78), "Sun", "Mon", "Tue", "Wed", "Thu", "Fri", "Sat"), )</f>
        <v>Tue</v>
      </c>
      <c r="R78" s="14">
        <f ca="1">IF($A78, $F78/$L78, )</f>
        <v>16.669021048170645</v>
      </c>
      <c r="S78" s="14">
        <f ca="1">IF($A78, $I78/$L78, )</f>
        <v>1776.5221076423222</v>
      </c>
      <c r="T78" s="14">
        <f ca="1">IF($A78,INDIRECT("T"&amp;$Z78),)</f>
        <v>2.5</v>
      </c>
      <c r="U78" s="14">
        <f ca="1">IF($A78,INDIRECT("U"&amp;$Z78),)</f>
        <v>8</v>
      </c>
      <c r="V78" s="14">
        <f ca="1">IF($A78,INDIRECT("V"&amp;$Z78),)</f>
        <v>45</v>
      </c>
      <c r="W78" s="5" t="s">
        <v>165</v>
      </c>
      <c r="X78" s="6"/>
      <c r="Y78" s="4"/>
      <c r="Z78" s="16">
        <f t="array" ref="Z78">IF($A78,MAX(IF((A:A=TRUE) * (ROW(A:A)&lt;ROW()),ROW(A:A))),)</f>
        <v>77</v>
      </c>
    </row>
    <row r="79" spans="1:26" ht="15" customHeight="1">
      <c r="A79" s="11" t="b">
        <v>1</v>
      </c>
      <c r="B79" s="12" t="str">
        <f ca="1">IF($A79,INDIRECT("C"&amp;$Z79),)</f>
        <v>Highway 410 (Chinook Pass)</v>
      </c>
      <c r="C79" s="5" t="s">
        <v>166</v>
      </c>
      <c r="D79" s="13">
        <v>40.200000000000003</v>
      </c>
      <c r="E79" s="13">
        <v>0</v>
      </c>
      <c r="F79" s="14">
        <f ca="1">IF($A79,SUM(INDIRECT("D"&amp;$Z79+1&amp;":E"&amp;ROW()),X79,INDIRECT("X"&amp;$Z79)),)</f>
        <v>40.200000000000003</v>
      </c>
      <c r="G79" s="13">
        <v>3646</v>
      </c>
      <c r="H79" s="13">
        <v>0</v>
      </c>
      <c r="I79" s="14">
        <f ca="1">IF($A79,SUM(INDIRECT("G"&amp;$Z79+1&amp;":H"&amp;ROW())),)</f>
        <v>3646</v>
      </c>
      <c r="J79" s="24">
        <f ca="1">IF($A79,(SUM(INDIRECT("D"&amp;$Z79+1&amp;":D"&amp;ROW()))/($T79*$U79))+(SUM(INDIRECT("G"&amp;$Z79+1&amp;":G"&amp;ROW()))/1000)*($V79/(60*U$2)), )</f>
        <v>2.3518125000000003</v>
      </c>
      <c r="K79" s="14">
        <f ca="1">IF($A79,(SUM(INDIRECT("E"&amp;$Z79+1&amp;":E"&amp;ROW()))/($T79*$U79))+(SUM(INDIRECT("H"&amp;$Z79+1&amp;":H"&amp;ROW()))/1000)*($V79/(60*8)), )</f>
        <v>0</v>
      </c>
      <c r="L79" s="14">
        <f ca="1">IF($A79,J79+K79,)</f>
        <v>2.3518125000000003</v>
      </c>
      <c r="M79" s="15">
        <f ca="1">IF($A79,INDIRECT("P"&amp;$Z79)+$L79,)</f>
        <v>41928.351812499997</v>
      </c>
      <c r="N79" s="9" t="str">
        <f ca="1">IF($A79, CHOOSE(WEEKDAY($M79), "Sun", "Mon", "Tue", "Wed", "Thu", "Fri", "Sat"), )</f>
        <v>Thu</v>
      </c>
      <c r="O79" s="14">
        <f ca="1">IF($A79, ROUNDUP($L79, 0) - $L79, )</f>
        <v>0.64818749999999969</v>
      </c>
      <c r="P79" s="15">
        <f ca="1">IF($A79,$M79+$O79, )</f>
        <v>41929</v>
      </c>
      <c r="Q79" s="9" t="str">
        <f ca="1">IF($A79, CHOOSE(WEEKDAY($P79), "Sun", "Mon", "Tue", "Wed", "Thu", "Fri", "Sat"), )</f>
        <v>Fri</v>
      </c>
      <c r="R79" s="14">
        <f ca="1">IF($A79, $F79/$L79, )</f>
        <v>17.093199394084348</v>
      </c>
      <c r="S79" s="14">
        <f ca="1">IF($A79, $I79/$L79, )</f>
        <v>1550.2936564883466</v>
      </c>
      <c r="T79" s="14">
        <f ca="1">IF($A79,INDIRECT("T"&amp;$Z79),)</f>
        <v>2.5</v>
      </c>
      <c r="U79" s="14">
        <f ca="1">IF($A79,INDIRECT("U"&amp;$Z79),)</f>
        <v>8</v>
      </c>
      <c r="V79" s="14">
        <f ca="1">IF($A79,INDIRECT("V"&amp;$Z79),)</f>
        <v>45</v>
      </c>
      <c r="W79" s="5" t="s">
        <v>167</v>
      </c>
      <c r="X79" s="6"/>
      <c r="Y79" s="4"/>
      <c r="Z79" s="16">
        <f t="array" ref="Z79">IF($A79,MAX(IF((A:A=TRUE) * (ROW(A:A)&lt;ROW()),ROW(A:A))),)</f>
        <v>78</v>
      </c>
    </row>
    <row r="80" spans="1:26" ht="15" customHeight="1">
      <c r="A80" s="11" t="b">
        <v>1</v>
      </c>
      <c r="B80" s="12" t="str">
        <f ca="1">IF($A80,INDIRECT("C"&amp;$Z80),)</f>
        <v>Forest Road 52 (Tacoma Pass)</v>
      </c>
      <c r="C80" s="5" t="s">
        <v>168</v>
      </c>
      <c r="D80" s="13">
        <v>29.3</v>
      </c>
      <c r="E80" s="13">
        <v>0</v>
      </c>
      <c r="F80" s="14">
        <f ca="1">IF($A80,SUM(INDIRECT("D"&amp;$Z80+1&amp;":E"&amp;ROW()),X80,INDIRECT("X"&amp;$Z80)),)</f>
        <v>29.3</v>
      </c>
      <c r="G80" s="13">
        <v>2395</v>
      </c>
      <c r="H80" s="13">
        <v>0</v>
      </c>
      <c r="I80" s="14">
        <f ca="1">IF($A80,SUM(INDIRECT("G"&amp;$Z80+1&amp;":H"&amp;ROW())),)</f>
        <v>2395</v>
      </c>
      <c r="J80" s="24">
        <f ca="1">IF($A80,(SUM(INDIRECT("D"&amp;$Z80+1&amp;":D"&amp;ROW()))/($T80*$U80))+(SUM(INDIRECT("G"&amp;$Z80+1&amp;":G"&amp;ROW()))/1000)*($V80/(60*U$2)), )</f>
        <v>1.6895312500000002</v>
      </c>
      <c r="K80" s="14">
        <f ca="1">IF($A80,(SUM(INDIRECT("E"&amp;$Z80+1&amp;":E"&amp;ROW()))/($T80*$U80))+(SUM(INDIRECT("H"&amp;$Z80+1&amp;":H"&amp;ROW()))/1000)*($V80/(60*8)), )</f>
        <v>0</v>
      </c>
      <c r="L80" s="14">
        <f ca="1">IF($A80,J80+K80,)</f>
        <v>1.6895312500000002</v>
      </c>
      <c r="M80" s="15">
        <f ca="1">IF($A80,INDIRECT("P"&amp;$Z80)+$L80,)</f>
        <v>41930.689531249998</v>
      </c>
      <c r="N80" s="18" t="str">
        <f ca="1">IF($A80, CHOOSE(WEEKDAY($M80), "Sun", "Mon", "Tue", "Wed", "Thu", "Fri", "Sat"), )</f>
        <v>Sat</v>
      </c>
      <c r="O80" s="14">
        <f ca="1">IF($A80, ROUNDUP($L80, 0) - $L80, )</f>
        <v>0.31046874999999985</v>
      </c>
      <c r="P80" s="15">
        <f ca="1">IF($A80,$M80+$O80, )</f>
        <v>41931</v>
      </c>
      <c r="Q80" s="18" t="str">
        <f ca="1">IF($A80, CHOOSE(WEEKDAY($P80), "Sun", "Mon", "Tue", "Wed", "Thu", "Fri", "Sat"), )</f>
        <v>Sun</v>
      </c>
      <c r="R80" s="14">
        <f ca="1">IF($A80, $F80/$L80, )</f>
        <v>17.342088227134003</v>
      </c>
      <c r="S80" s="14">
        <f ca="1">IF($A80, $I80/$L80, )</f>
        <v>1417.5529455285302</v>
      </c>
      <c r="T80" s="14">
        <f ca="1">IF($A80,INDIRECT("T"&amp;$Z80),)</f>
        <v>2.5</v>
      </c>
      <c r="U80" s="14">
        <f ca="1">IF($A80,INDIRECT("U"&amp;$Z80),)</f>
        <v>8</v>
      </c>
      <c r="V80" s="14">
        <f ca="1">IF($A80,INDIRECT("V"&amp;$Z80),)</f>
        <v>45</v>
      </c>
      <c r="W80" s="5" t="s">
        <v>169</v>
      </c>
      <c r="X80" s="6"/>
      <c r="Y80" s="19">
        <v>0.3</v>
      </c>
      <c r="Z80" s="16">
        <f t="array" ref="Z80">IF($A80,MAX(IF((A:A=TRUE) * (ROW(A:A)&lt;ROW()),ROW(A:A))),)</f>
        <v>79</v>
      </c>
    </row>
    <row r="81" spans="1:26" ht="15" customHeight="1">
      <c r="A81" s="11" t="b">
        <v>1</v>
      </c>
      <c r="B81" s="12" t="str">
        <f ca="1">IF($A81,INDIRECT("C"&amp;$Z81),)</f>
        <v>Snoqualmie Pass</v>
      </c>
      <c r="C81" s="5" t="s">
        <v>170</v>
      </c>
      <c r="D81" s="13">
        <v>74.5</v>
      </c>
      <c r="E81" s="13">
        <v>0</v>
      </c>
      <c r="F81" s="14">
        <f ca="1">IF($A81,SUM(INDIRECT("D"&amp;$Z81+1&amp;":E"&amp;ROW()),X81,INDIRECT("X"&amp;$Z81)),)</f>
        <v>74.5</v>
      </c>
      <c r="G81" s="13">
        <v>13450</v>
      </c>
      <c r="H81" s="13">
        <v>0</v>
      </c>
      <c r="I81" s="14">
        <f ca="1">IF($A81,SUM(INDIRECT("G"&amp;$Z81+1&amp;":H"&amp;ROW())),)</f>
        <v>13450</v>
      </c>
      <c r="J81" s="24">
        <f ca="1">IF($A81,(SUM(INDIRECT("D"&amp;$Z81+1&amp;":D"&amp;ROW()))/($T81*$U81))+(SUM(INDIRECT("G"&amp;$Z81+1&amp;":G"&amp;ROW()))/1000)*($V81/(60*U$2)), )</f>
        <v>4.9859375000000004</v>
      </c>
      <c r="K81" s="14">
        <f ca="1">IF($A81,(SUM(INDIRECT("E"&amp;$Z81+1&amp;":E"&amp;ROW()))/($T81*$U81))+(SUM(INDIRECT("H"&amp;$Z81+1&amp;":H"&amp;ROW()))/1000)*($V81/(60*8)), )</f>
        <v>0</v>
      </c>
      <c r="L81" s="14">
        <f ca="1">IF($A81,J81+K81,)</f>
        <v>4.9859375000000004</v>
      </c>
      <c r="M81" s="15">
        <f ca="1">IF($A81,INDIRECT("P"&amp;$Z81)+$L81,)</f>
        <v>41935.985937500001</v>
      </c>
      <c r="N81" s="9" t="str">
        <f ca="1">IF($A81, CHOOSE(WEEKDAY($M81), "Sun", "Mon", "Tue", "Wed", "Thu", "Fri", "Sat"), )</f>
        <v>Thu</v>
      </c>
      <c r="O81" s="14">
        <f ca="1">IF($A81, ROUNDUP($L81, 0) - $L81, )</f>
        <v>1.4062499999999645E-2</v>
      </c>
      <c r="P81" s="15">
        <f ca="1">IF($A81,$M81+$O81, )</f>
        <v>41936</v>
      </c>
      <c r="Q81" s="9" t="str">
        <f ca="1">IF($A81, CHOOSE(WEEKDAY($P81), "Sun", "Mon", "Tue", "Wed", "Thu", "Fri", "Sat"), )</f>
        <v>Fri</v>
      </c>
      <c r="R81" s="14">
        <f ca="1">IF($A81, $F81/$L81, )</f>
        <v>14.942024443748041</v>
      </c>
      <c r="S81" s="14">
        <f ca="1">IF($A81, $I81/$L81, )</f>
        <v>2697.5869633343777</v>
      </c>
      <c r="T81" s="14">
        <f ca="1">IF($A81,INDIRECT("T"&amp;$Z81),)</f>
        <v>2.5</v>
      </c>
      <c r="U81" s="14">
        <f ca="1">IF($A81,INDIRECT("U"&amp;$Z81),)</f>
        <v>8</v>
      </c>
      <c r="V81" s="14">
        <f ca="1">IF($A81,INDIRECT("V"&amp;$Z81),)</f>
        <v>45</v>
      </c>
      <c r="W81" s="5" t="s">
        <v>171</v>
      </c>
      <c r="X81" s="6"/>
      <c r="Y81" s="19">
        <v>16.2</v>
      </c>
      <c r="Z81" s="16">
        <f t="array" ref="Z81">IF($A81,MAX(IF((A:A=TRUE) * (ROW(A:A)&lt;ROW()),ROW(A:A))),)</f>
        <v>80</v>
      </c>
    </row>
    <row r="82" spans="1:26" ht="15" customHeight="1">
      <c r="A82" s="11" t="b">
        <v>1</v>
      </c>
      <c r="B82" s="12" t="str">
        <f ca="1">IF($A82,INDIRECT("C"&amp;$Z82),)</f>
        <v>Skykomish</v>
      </c>
      <c r="C82" s="5" t="s">
        <v>172</v>
      </c>
      <c r="D82" s="13">
        <v>97.8</v>
      </c>
      <c r="E82" s="13">
        <v>0</v>
      </c>
      <c r="F82" s="14">
        <f ca="1">IF($A82,SUM(INDIRECT("D"&amp;$Z82+1&amp;":E"&amp;ROW()),X82,INDIRECT("X"&amp;$Z82)),)</f>
        <v>97.8</v>
      </c>
      <c r="G82" s="13">
        <v>16860</v>
      </c>
      <c r="H82" s="13">
        <v>0</v>
      </c>
      <c r="I82" s="14">
        <f ca="1">IF($A82,SUM(INDIRECT("G"&amp;$Z82+1&amp;":H"&amp;ROW())),)</f>
        <v>16860</v>
      </c>
      <c r="J82" s="24">
        <f ca="1">IF($A82,(SUM(INDIRECT("D"&amp;$Z82+1&amp;":D"&amp;ROW()))/($T82*$U82))+(SUM(INDIRECT("G"&amp;$Z82+1&amp;":G"&amp;ROW()))/1000)*($V82/(60*U$2)), )</f>
        <v>6.4706250000000001</v>
      </c>
      <c r="K82" s="14">
        <f ca="1">IF($A82,(SUM(INDIRECT("E"&amp;$Z82+1&amp;":E"&amp;ROW()))/($T82*$U82))+(SUM(INDIRECT("H"&amp;$Z82+1&amp;":H"&amp;ROW()))/1000)*($V82/(60*8)), )</f>
        <v>0</v>
      </c>
      <c r="L82" s="14">
        <f ca="1">IF($A82,J82+K82,)</f>
        <v>6.4706250000000001</v>
      </c>
      <c r="M82" s="15">
        <f ca="1">IF($A82,INDIRECT("P"&amp;$Z82)+$L82,)</f>
        <v>41942.470625000002</v>
      </c>
      <c r="N82" s="9" t="str">
        <f ca="1">IF($A82, CHOOSE(WEEKDAY($M82), "Sun", "Mon", "Tue", "Wed", "Thu", "Fri", "Sat"), )</f>
        <v>Thu</v>
      </c>
      <c r="O82" s="14">
        <f ca="1">IF($A82, ROUNDUP($L82, 0) - $L82, )</f>
        <v>0.52937499999999993</v>
      </c>
      <c r="P82" s="15">
        <f ca="1">IF($A82,$M82+$O82, )</f>
        <v>41943</v>
      </c>
      <c r="Q82" s="9" t="str">
        <f ca="1">IF($A82, CHOOSE(WEEKDAY($P82), "Sun", "Mon", "Tue", "Wed", "Thu", "Fri", "Sat"), )</f>
        <v>Fri</v>
      </c>
      <c r="R82" s="14">
        <f ca="1">IF($A82, $F82/$L82, )</f>
        <v>15.114459576934221</v>
      </c>
      <c r="S82" s="14">
        <f ca="1">IF($A82, $I82/$L82, )</f>
        <v>2605.6215589684148</v>
      </c>
      <c r="T82" s="14">
        <f ca="1">IF($A82,INDIRECT("T"&amp;$Z82),)</f>
        <v>2.5</v>
      </c>
      <c r="U82" s="14">
        <f ca="1">IF($A82,INDIRECT("U"&amp;$Z82),)</f>
        <v>8</v>
      </c>
      <c r="V82" s="14">
        <f ca="1">IF($A82,INDIRECT("V"&amp;$Z82),)</f>
        <v>45</v>
      </c>
      <c r="W82" s="5" t="s">
        <v>173</v>
      </c>
      <c r="X82" s="6"/>
      <c r="Y82" s="19">
        <v>11</v>
      </c>
      <c r="Z82" s="16">
        <f t="array" ref="Z82">IF($A82,MAX(IF((A:A=TRUE) * (ROW(A:A)&lt;ROW()),ROW(A:A))),)</f>
        <v>81</v>
      </c>
    </row>
    <row r="83" spans="1:26" ht="15" customHeight="1">
      <c r="A83" s="11" t="b">
        <v>1</v>
      </c>
      <c r="B83" s="12" t="str">
        <f ca="1">IF($A83,INDIRECT("C"&amp;$Z83),)</f>
        <v>Stehekin</v>
      </c>
      <c r="C83" s="5" t="s">
        <v>174</v>
      </c>
      <c r="D83" s="13">
        <v>19.7</v>
      </c>
      <c r="E83" s="13">
        <v>0</v>
      </c>
      <c r="F83" s="14">
        <f ca="1">IF($A83,SUM(INDIRECT("D"&amp;$Z83+1&amp;":E"&amp;ROW()),X83,INDIRECT("X"&amp;$Z83)),)</f>
        <v>19.7</v>
      </c>
      <c r="G83" s="13">
        <v>3900</v>
      </c>
      <c r="H83" s="13">
        <v>0</v>
      </c>
      <c r="I83" s="14">
        <f ca="1">IF($A83,SUM(INDIRECT("G"&amp;$Z83+1&amp;":H"&amp;ROW())),)</f>
        <v>3900</v>
      </c>
      <c r="J83" s="24">
        <f ca="1">IF($A83,(SUM(INDIRECT("D"&amp;$Z83+1&amp;":D"&amp;ROW()))/($T83*$U83))+(SUM(INDIRECT("G"&amp;$Z83+1&amp;":G"&amp;ROW()))/1000)*($V83/(60*U$2)), )</f>
        <v>1.350625</v>
      </c>
      <c r="K83" s="14">
        <f ca="1">IF($A83,(SUM(INDIRECT("E"&amp;$Z83+1&amp;":E"&amp;ROW()))/($T83*$U83))+(SUM(INDIRECT("H"&amp;$Z83+1&amp;":H"&amp;ROW()))/1000)*($V83/(60*8)), )</f>
        <v>0</v>
      </c>
      <c r="L83" s="14">
        <f ca="1">IF($A83,J83+K83,)</f>
        <v>1.350625</v>
      </c>
      <c r="M83" s="15">
        <f ca="1">IF($A83,INDIRECT("P"&amp;$Z83)+$L83,)</f>
        <v>41944.350624999999</v>
      </c>
      <c r="N83" s="18" t="str">
        <f ca="1">IF($A83, CHOOSE(WEEKDAY($M83), "Sun", "Mon", "Tue", "Wed", "Thu", "Fri", "Sat"), )</f>
        <v>Sat</v>
      </c>
      <c r="O83" s="14">
        <f ca="1">IF($A83, ROUNDUP($L83, 0) - $L83, )</f>
        <v>0.64937500000000004</v>
      </c>
      <c r="P83" s="15">
        <f ca="1">IF($A83,$M83+$O83, )</f>
        <v>41945</v>
      </c>
      <c r="Q83" s="18" t="str">
        <f ca="1">IF($A83, CHOOSE(WEEKDAY($P83), "Sun", "Mon", "Tue", "Wed", "Thu", "Fri", "Sat"), )</f>
        <v>Sun</v>
      </c>
      <c r="R83" s="14">
        <f ca="1">IF($A83, $F83/$L83, )</f>
        <v>14.585839888940304</v>
      </c>
      <c r="S83" s="14">
        <f ca="1">IF($A83, $I83/$L83, )</f>
        <v>2887.5520592318371</v>
      </c>
      <c r="T83" s="14">
        <f ca="1">IF($A83,INDIRECT("T"&amp;$Z83),)</f>
        <v>2.5</v>
      </c>
      <c r="U83" s="14">
        <f ca="1">IF($A83,INDIRECT("U"&amp;$Z83),)</f>
        <v>8</v>
      </c>
      <c r="V83" s="14">
        <f ca="1">IF($A83,INDIRECT("V"&amp;$Z83),)</f>
        <v>45</v>
      </c>
      <c r="W83" s="5" t="s">
        <v>175</v>
      </c>
      <c r="X83" s="6"/>
      <c r="Y83" s="4"/>
      <c r="Z83" s="16">
        <f t="array" ref="Z83">IF($A83,MAX(IF((A:A=TRUE) * (ROW(A:A)&lt;ROW()),ROW(A:A))),)</f>
        <v>82</v>
      </c>
    </row>
    <row r="84" spans="1:26" ht="15" customHeight="1">
      <c r="A84" s="11" t="b">
        <v>1</v>
      </c>
      <c r="B84" s="12" t="str">
        <f ca="1">IF($A84,INDIRECT("C"&amp;$Z84),)</f>
        <v>Highway 20 (Rainy Pass)</v>
      </c>
      <c r="C84" s="5" t="s">
        <v>176</v>
      </c>
      <c r="D84" s="13">
        <v>30.5</v>
      </c>
      <c r="E84" s="13">
        <v>0</v>
      </c>
      <c r="F84" s="14">
        <f ca="1">IF($A84,SUM(INDIRECT("D"&amp;$Z84+1&amp;":E"&amp;ROW()),X84,INDIRECT("X"&amp;$Z84)),)</f>
        <v>30.5</v>
      </c>
      <c r="G84" s="13">
        <v>5045</v>
      </c>
      <c r="H84" s="13">
        <v>0</v>
      </c>
      <c r="I84" s="14">
        <f ca="1">IF($A84,SUM(INDIRECT("G"&amp;$Z84+1&amp;":H"&amp;ROW())),)</f>
        <v>5045</v>
      </c>
      <c r="J84" s="24">
        <f ca="1">IF($A84,(SUM(INDIRECT("D"&amp;$Z84+1&amp;":D"&amp;ROW()))/($T84*$U84))+(SUM(INDIRECT("G"&amp;$Z84+1&amp;":G"&amp;ROW()))/1000)*($V84/(60*U$2)), )</f>
        <v>1.9979687499999998</v>
      </c>
      <c r="K84" s="14">
        <f ca="1">IF($A84,(SUM(INDIRECT("E"&amp;$Z84+1&amp;":E"&amp;ROW()))/($T84*$U84))+(SUM(INDIRECT("H"&amp;$Z84+1&amp;":H"&amp;ROW()))/1000)*($V84/(60*8)), )</f>
        <v>0</v>
      </c>
      <c r="L84" s="14">
        <f ca="1">IF($A84,J84+K84,)</f>
        <v>1.9979687499999998</v>
      </c>
      <c r="M84" s="15">
        <f ca="1">IF($A84,INDIRECT("P"&amp;$Z84)+$L84,)</f>
        <v>41946.997968750002</v>
      </c>
      <c r="N84" s="9" t="str">
        <f ca="1">IF($A84, CHOOSE(WEEKDAY($M84), "Sun", "Mon", "Tue", "Wed", "Thu", "Fri", "Sat"), )</f>
        <v>Mon</v>
      </c>
      <c r="O84" s="14">
        <f ca="1">IF($A84, ROUNDUP($L84, 0) - $L84, )</f>
        <v>2.031250000000151E-3</v>
      </c>
      <c r="P84" s="15">
        <f ca="1">IF($A84,$M84+$O84, )</f>
        <v>41947</v>
      </c>
      <c r="Q84" s="9" t="str">
        <f ca="1">IF($A84, CHOOSE(WEEKDAY($P84), "Sun", "Mon", "Tue", "Wed", "Thu", "Fri", "Sat"), )</f>
        <v>Tue</v>
      </c>
      <c r="R84" s="14">
        <f ca="1">IF($A84, $F84/$L84, )</f>
        <v>15.265504027527959</v>
      </c>
      <c r="S84" s="14">
        <f ca="1">IF($A84, $I84/$L84, )</f>
        <v>2525.0645186517559</v>
      </c>
      <c r="T84" s="14">
        <f ca="1">IF($A84,INDIRECT("T"&amp;$Z84),)</f>
        <v>2.5</v>
      </c>
      <c r="U84" s="14">
        <f ca="1">IF($A84,INDIRECT("U"&amp;$Z84),)</f>
        <v>8</v>
      </c>
      <c r="V84" s="14">
        <f ca="1">IF($A84,INDIRECT("V"&amp;$Z84),)</f>
        <v>45</v>
      </c>
      <c r="W84" s="5" t="s">
        <v>177</v>
      </c>
      <c r="X84" s="6"/>
      <c r="Y84" s="4"/>
      <c r="Z84" s="16">
        <f t="array" ref="Z84">IF($A84,MAX(IF((A:A=TRUE) * (ROW(A:A)&lt;ROW()),ROW(A:A))),)</f>
        <v>83</v>
      </c>
    </row>
    <row r="85" spans="1:26" ht="15" customHeight="1">
      <c r="A85" s="11" t="b">
        <v>1</v>
      </c>
      <c r="B85" s="12" t="str">
        <f ca="1">IF($A85,INDIRECT("C"&amp;$Z85),)</f>
        <v>Hart's Pass</v>
      </c>
      <c r="C85" s="5" t="s">
        <v>178</v>
      </c>
      <c r="D85" s="13">
        <v>39.200000000000003</v>
      </c>
      <c r="E85" s="13">
        <v>0</v>
      </c>
      <c r="F85" s="14">
        <f ca="1">IF($A85,SUM(INDIRECT("D"&amp;$Z85+1&amp;":E"&amp;ROW()),X85,INDIRECT("X"&amp;$Z85)),)</f>
        <v>39.200000000000003</v>
      </c>
      <c r="G85" s="13">
        <v>4408</v>
      </c>
      <c r="H85" s="13">
        <v>0</v>
      </c>
      <c r="I85" s="14">
        <f ca="1">IF($A85,SUM(INDIRECT("G"&amp;$Z85+1&amp;":H"&amp;ROW())),)</f>
        <v>4408</v>
      </c>
      <c r="J85" s="24">
        <f ca="1">IF($A85,(SUM(INDIRECT("D"&amp;$Z85+1&amp;":D"&amp;ROW()))/($T85*$U85))+(SUM(INDIRECT("G"&amp;$Z85+1&amp;":G"&amp;ROW()))/1000)*($V85/(60*U$2)), )</f>
        <v>2.3732500000000001</v>
      </c>
      <c r="K85" s="14">
        <f ca="1">IF($A85,(SUM(INDIRECT("E"&amp;$Z85+1&amp;":E"&amp;ROW()))/($T85*$U85))+(SUM(INDIRECT("H"&amp;$Z85+1&amp;":H"&amp;ROW()))/1000)*($V85/(60*8)), )</f>
        <v>0</v>
      </c>
      <c r="L85" s="14">
        <f ca="1">IF($A85,J85+K85,)</f>
        <v>2.3732500000000001</v>
      </c>
      <c r="M85" s="15">
        <f ca="1">IF($A85,INDIRECT("P"&amp;$Z85)+$L85,)</f>
        <v>41949.373249999997</v>
      </c>
      <c r="N85" s="9" t="str">
        <f ca="1">IF($A85, CHOOSE(WEEKDAY($M85), "Sun", "Mon", "Tue", "Wed", "Thu", "Fri", "Sat"), )</f>
        <v>Thu</v>
      </c>
      <c r="O85" s="14">
        <f ca="1">IF($A85, ROUNDUP($L85, 0) - $L85, )</f>
        <v>0.62674999999999992</v>
      </c>
      <c r="P85" s="15">
        <f ca="1">IF($A85,$M85+$O85, )</f>
        <v>41950</v>
      </c>
      <c r="Q85" s="9" t="str">
        <f ca="1">IF($A85, CHOOSE(WEEKDAY($P85), "Sun", "Mon", "Tue", "Wed", "Thu", "Fri", "Sat"), )</f>
        <v>Fri</v>
      </c>
      <c r="R85" s="14">
        <f ca="1">IF($A85, $F85/$L85, )</f>
        <v>16.517433898662173</v>
      </c>
      <c r="S85" s="14">
        <f ca="1">IF($A85, $I85/$L85, )</f>
        <v>1857.3685873801749</v>
      </c>
      <c r="T85" s="14">
        <f ca="1">IF($A85,INDIRECT("T"&amp;$Z85),)</f>
        <v>2.5</v>
      </c>
      <c r="U85" s="14">
        <f ca="1">IF($A85,INDIRECT("U"&amp;$Z85),)</f>
        <v>8</v>
      </c>
      <c r="V85" s="14">
        <f ca="1">IF($A85,INDIRECT("V"&amp;$Z85),)</f>
        <v>45</v>
      </c>
      <c r="W85" s="5" t="s">
        <v>115</v>
      </c>
      <c r="X85" s="6"/>
      <c r="Y85" s="4"/>
      <c r="Z85" s="16">
        <f t="array" ref="Z85">IF($A85,MAX(IF((A:A=TRUE) * (ROW(A:A)&lt;ROW()),ROW(A:A))),)</f>
        <v>84</v>
      </c>
    </row>
    <row r="86" spans="1:26" ht="15" customHeight="1">
      <c r="A86" s="20"/>
      <c r="B86" s="20"/>
      <c r="C86" s="20"/>
      <c r="D86" s="20"/>
      <c r="E86" s="20"/>
      <c r="F86" s="20"/>
      <c r="G86" s="20"/>
      <c r="H86" s="20"/>
      <c r="I86" s="20"/>
      <c r="J86" s="25"/>
      <c r="K86" s="20"/>
      <c r="L86" s="20"/>
      <c r="M86" s="20"/>
      <c r="N86" s="20"/>
      <c r="O86" s="20"/>
      <c r="P86" s="20"/>
      <c r="Q86" s="20"/>
      <c r="R86" s="20"/>
      <c r="S86" s="20"/>
      <c r="T86" s="20"/>
      <c r="U86" s="20"/>
      <c r="V86" s="20"/>
      <c r="W86" s="20"/>
      <c r="X86" s="20"/>
    </row>
    <row r="87" spans="1:26" ht="15" customHeight="1">
      <c r="A87" s="20"/>
      <c r="B87" s="20" t="s">
        <v>179</v>
      </c>
      <c r="C87" s="20">
        <f>SUM(C2:C85)</f>
        <v>0</v>
      </c>
      <c r="D87" s="20">
        <f>SUM(D2:D85)</f>
        <v>2663.4999999999995</v>
      </c>
      <c r="E87" s="20">
        <f>SUMIF($A2:$A85, "=TRUE", E2:E85)</f>
        <v>0</v>
      </c>
      <c r="F87" s="20">
        <f>SUMIF($A2:$A85, "=TRUE", F2:F85)</f>
        <v>0</v>
      </c>
      <c r="G87" s="20">
        <f>SUM(G2:G85)</f>
        <v>315313</v>
      </c>
      <c r="H87" s="20">
        <f>SUMIF($A2:$A85, "=TRUE", H2:H85)</f>
        <v>0</v>
      </c>
      <c r="I87" s="20">
        <f>SUMIF($A2:$A85, "=TRUE", I2:I85)</f>
        <v>0</v>
      </c>
      <c r="J87" s="25">
        <f>SUMIF($A2:$A85, "=TRUE", J2:J85)</f>
        <v>0</v>
      </c>
      <c r="K87" s="20">
        <f>SUMIF($A2:$A85, "=TRUE", K2:K85)</f>
        <v>0</v>
      </c>
      <c r="L87" s="20">
        <f>J87+K87</f>
        <v>0</v>
      </c>
      <c r="M87" s="20"/>
      <c r="N87" s="20"/>
      <c r="O87" s="20">
        <f>SUMIF($A2:$A85, "=TRUE", O2:O85)</f>
        <v>0</v>
      </c>
      <c r="P87" s="20"/>
      <c r="R87" s="21" t="e">
        <f>F87/L87</f>
        <v>#DIV/0!</v>
      </c>
      <c r="S87" s="21" t="e">
        <f>I87/L87</f>
        <v>#DIV/0!</v>
      </c>
      <c r="T87" s="20"/>
      <c r="U87" s="20"/>
      <c r="V87" s="20"/>
      <c r="W87" s="20"/>
      <c r="X87" s="20"/>
      <c r="Z87" s="20">
        <f>SUMIF($A2:$A85, "=TRUE", Z2:Z85)</f>
        <v>0</v>
      </c>
    </row>
  </sheetData>
  <conditionalFormatting sqref="N1:N1048576 Q1:Q1048576">
    <cfRule type="cellIs" dxfId="2" priority="1" operator="equal">
      <formula>"Sun"</formula>
    </cfRule>
  </conditionalFormatting>
  <conditionalFormatting sqref="N1:N1048576 Q1:Q1048576">
    <cfRule type="cellIs" dxfId="1" priority="2" operator="equal">
      <formula>"Sat"</formula>
    </cfRule>
  </conditionalFormatting>
  <conditionalFormatting sqref="A2:XFD85">
    <cfRule type="expression" dxfId="0" priority="3">
      <formula>$A2&lt;&gt;TRUE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plan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Lian en Andre de Jel</dc:creator>
  <cp:lastModifiedBy>Lian en Andre de Jel</cp:lastModifiedBy>
  <dcterms:created xsi:type="dcterms:W3CDTF">2021-08-09T08:30:06Z</dcterms:created>
  <dcterms:modified xsi:type="dcterms:W3CDTF">2021-08-09T08:30:07Z</dcterms:modified>
</cp:coreProperties>
</file>